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M SPLIT\Documents\"/>
    </mc:Choice>
  </mc:AlternateContent>
  <xr:revisionPtr revIDLastSave="0" documentId="13_ncr:1_{FFA23C43-1D27-4F1E-8029-A15BCC5178CB}" xr6:coauthVersionLast="47" xr6:coauthVersionMax="47" xr10:uidLastSave="{00000000-0000-0000-0000-000000000000}"/>
  <bookViews>
    <workbookView xWindow="-120" yWindow="-120" windowWidth="29040" windowHeight="15720" activeTab="1" xr2:uid="{7C84AF47-46DB-431A-8EDF-1354152B2262}"/>
  </bookViews>
  <sheets>
    <sheet name="SAŽETAK" sheetId="1" r:id="rId1"/>
    <sheet name="RAČUN PRIHODA I RASHODA" sheetId="2" r:id="rId2"/>
    <sheet name="Rashodi-funkcijska" sheetId="3" r:id="rId3"/>
    <sheet name="POSEBNI DIO" sheetId="4" r:id="rId4"/>
    <sheet name="KONTROLNA TABLICA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7" i="4" l="1"/>
  <c r="D11" i="3" l="1"/>
  <c r="C11" i="3"/>
  <c r="B11" i="3"/>
  <c r="G21" i="2" l="1"/>
  <c r="D26" i="5"/>
  <c r="D25" i="5"/>
  <c r="D27" i="5"/>
  <c r="E179" i="4"/>
  <c r="E180" i="4"/>
  <c r="E173" i="4"/>
  <c r="E71" i="4"/>
  <c r="E74" i="4"/>
  <c r="E62" i="4"/>
  <c r="E63" i="4"/>
  <c r="E64" i="4"/>
  <c r="E67" i="4"/>
  <c r="E68" i="4"/>
  <c r="E57" i="4"/>
  <c r="E58" i="4"/>
  <c r="E55" i="4"/>
  <c r="E56" i="4"/>
  <c r="E43" i="4"/>
  <c r="E45" i="4"/>
  <c r="E46" i="4"/>
  <c r="E33" i="4"/>
  <c r="E34" i="4"/>
  <c r="E36" i="4"/>
  <c r="E37" i="4"/>
  <c r="E38" i="4"/>
  <c r="E39" i="4"/>
  <c r="E22" i="4"/>
  <c r="E25" i="4"/>
  <c r="E27" i="4"/>
  <c r="E29" i="4"/>
  <c r="E31" i="4"/>
  <c r="E13" i="4"/>
  <c r="E15" i="4"/>
  <c r="E17" i="4"/>
  <c r="E163" i="4"/>
  <c r="E164" i="4"/>
  <c r="E165" i="4"/>
  <c r="E166" i="4"/>
  <c r="E147" i="4"/>
  <c r="E153" i="4"/>
  <c r="E133" i="4"/>
  <c r="E134" i="4"/>
  <c r="E135" i="4"/>
  <c r="E136" i="4"/>
  <c r="E125" i="4"/>
  <c r="E114" i="4"/>
  <c r="E115" i="4"/>
  <c r="E116" i="4"/>
  <c r="E118" i="4"/>
  <c r="E119" i="4"/>
  <c r="E120" i="4"/>
  <c r="E122" i="4"/>
  <c r="E124" i="4"/>
  <c r="E105" i="4"/>
  <c r="E107" i="4"/>
  <c r="E109" i="4"/>
  <c r="E110" i="4"/>
  <c r="E111" i="4"/>
  <c r="E113" i="4"/>
  <c r="E49" i="4"/>
  <c r="C50" i="4"/>
  <c r="D50" i="4"/>
  <c r="D102" i="4"/>
  <c r="E102" i="4" s="1"/>
  <c r="D162" i="4"/>
  <c r="C162" i="4"/>
  <c r="F148" i="2"/>
  <c r="C61" i="4"/>
  <c r="C30" i="4"/>
  <c r="D30" i="4"/>
  <c r="H23" i="1"/>
  <c r="E50" i="4" l="1"/>
  <c r="E30" i="4"/>
  <c r="E162" i="4"/>
  <c r="F23" i="1" l="1"/>
  <c r="G161" i="2" l="1"/>
  <c r="F161" i="2"/>
  <c r="F194" i="2"/>
  <c r="F193" i="2" s="1"/>
  <c r="F192" i="2" s="1"/>
  <c r="F191" i="2" s="1"/>
  <c r="E193" i="2"/>
  <c r="E192" i="2" s="1"/>
  <c r="E191" i="2" s="1"/>
  <c r="F179" i="2"/>
  <c r="I179" i="2" s="1"/>
  <c r="I178" i="2"/>
  <c r="G177" i="2"/>
  <c r="I177" i="2" s="1"/>
  <c r="I176" i="2"/>
  <c r="H175" i="2"/>
  <c r="E173" i="2"/>
  <c r="H172" i="2"/>
  <c r="G171" i="2"/>
  <c r="F171" i="2"/>
  <c r="E171" i="2"/>
  <c r="I170" i="2"/>
  <c r="H170" i="2"/>
  <c r="I169" i="2"/>
  <c r="H169" i="2"/>
  <c r="I168" i="2"/>
  <c r="H168" i="2"/>
  <c r="I167" i="2"/>
  <c r="H167" i="2"/>
  <c r="G166" i="2"/>
  <c r="F166" i="2"/>
  <c r="E166" i="2"/>
  <c r="I165" i="2"/>
  <c r="H165" i="2"/>
  <c r="H164" i="2"/>
  <c r="H163" i="2"/>
  <c r="H162" i="2"/>
  <c r="E161" i="2"/>
  <c r="H160" i="2"/>
  <c r="H159" i="2"/>
  <c r="H158" i="2"/>
  <c r="H157" i="2"/>
  <c r="I156" i="2"/>
  <c r="I155" i="2"/>
  <c r="I154" i="2"/>
  <c r="I153" i="2"/>
  <c r="G151" i="2"/>
  <c r="H151" i="2" s="1"/>
  <c r="I150" i="2"/>
  <c r="H150" i="2"/>
  <c r="G149" i="2"/>
  <c r="G148" i="2" s="1"/>
  <c r="E148" i="2"/>
  <c r="I147" i="2"/>
  <c r="H147" i="2"/>
  <c r="G146" i="2"/>
  <c r="F146" i="2"/>
  <c r="F145" i="2" s="1"/>
  <c r="E146" i="2"/>
  <c r="G142" i="2"/>
  <c r="H142" i="2" s="1"/>
  <c r="G141" i="2"/>
  <c r="H141" i="2" s="1"/>
  <c r="F141" i="2"/>
  <c r="H140" i="2"/>
  <c r="G139" i="2"/>
  <c r="H139" i="2" s="1"/>
  <c r="G138" i="2"/>
  <c r="I137" i="2"/>
  <c r="H137" i="2"/>
  <c r="I136" i="2"/>
  <c r="H136" i="2"/>
  <c r="F135" i="2"/>
  <c r="E135" i="2"/>
  <c r="I134" i="2"/>
  <c r="I133" i="2"/>
  <c r="I132" i="2"/>
  <c r="H132" i="2"/>
  <c r="I131" i="2"/>
  <c r="H131" i="2"/>
  <c r="I130" i="2"/>
  <c r="H130" i="2"/>
  <c r="I128" i="2"/>
  <c r="H128" i="2"/>
  <c r="I127" i="2"/>
  <c r="H127" i="2"/>
  <c r="I126" i="2"/>
  <c r="H126" i="2"/>
  <c r="I125" i="2"/>
  <c r="H125" i="2"/>
  <c r="G124" i="2"/>
  <c r="F124" i="2"/>
  <c r="E124" i="2"/>
  <c r="H124" i="2" s="1"/>
  <c r="I123" i="2"/>
  <c r="H123" i="2"/>
  <c r="I122" i="2"/>
  <c r="H122" i="2"/>
  <c r="G121" i="2"/>
  <c r="I121" i="2" s="1"/>
  <c r="I120" i="2"/>
  <c r="H120" i="2"/>
  <c r="F119" i="2"/>
  <c r="E119" i="2"/>
  <c r="I118" i="2"/>
  <c r="I117" i="2"/>
  <c r="H117" i="2"/>
  <c r="G115" i="2"/>
  <c r="G114" i="2" s="1"/>
  <c r="G113" i="2" s="1"/>
  <c r="E114" i="2"/>
  <c r="E113" i="2" s="1"/>
  <c r="F113" i="2"/>
  <c r="I111" i="2"/>
  <c r="I110" i="2"/>
  <c r="G109" i="2"/>
  <c r="G108" i="2" s="1"/>
  <c r="E108" i="2"/>
  <c r="E105" i="2" s="1"/>
  <c r="I107" i="2"/>
  <c r="H107" i="2"/>
  <c r="I106" i="2"/>
  <c r="H106" i="2"/>
  <c r="F105" i="2"/>
  <c r="I104" i="2"/>
  <c r="H104" i="2"/>
  <c r="I103" i="2"/>
  <c r="H103" i="2"/>
  <c r="H102" i="2"/>
  <c r="H101" i="2"/>
  <c r="I100" i="2"/>
  <c r="H100" i="2"/>
  <c r="I99" i="2"/>
  <c r="H99" i="2"/>
  <c r="G98" i="2"/>
  <c r="F98" i="2"/>
  <c r="E98" i="2"/>
  <c r="E112" i="2" s="1"/>
  <c r="I96" i="2"/>
  <c r="H96" i="2"/>
  <c r="I95" i="2"/>
  <c r="E95" i="2"/>
  <c r="H95" i="2" s="1"/>
  <c r="G94" i="2"/>
  <c r="F94" i="2"/>
  <c r="E94" i="2"/>
  <c r="I93" i="2"/>
  <c r="H93" i="2"/>
  <c r="I92" i="2"/>
  <c r="H92" i="2"/>
  <c r="I91" i="2"/>
  <c r="H91" i="2"/>
  <c r="I90" i="2"/>
  <c r="H90" i="2"/>
  <c r="G89" i="2"/>
  <c r="E89" i="2"/>
  <c r="I88" i="2"/>
  <c r="I87" i="2"/>
  <c r="H87" i="2"/>
  <c r="I86" i="2"/>
  <c r="H86" i="2"/>
  <c r="I85" i="2"/>
  <c r="H85" i="2"/>
  <c r="I84" i="2"/>
  <c r="H84" i="2"/>
  <c r="I83" i="2"/>
  <c r="H83" i="2"/>
  <c r="I82" i="2"/>
  <c r="I81" i="2"/>
  <c r="H81" i="2"/>
  <c r="I80" i="2"/>
  <c r="E80" i="2"/>
  <c r="H80" i="2" s="1"/>
  <c r="I79" i="2"/>
  <c r="I78" i="2"/>
  <c r="H78" i="2"/>
  <c r="I77" i="2"/>
  <c r="H77" i="2"/>
  <c r="I76" i="2"/>
  <c r="E76" i="2"/>
  <c r="H76" i="2" s="1"/>
  <c r="I75" i="2"/>
  <c r="H75" i="2"/>
  <c r="G74" i="2"/>
  <c r="I73" i="2"/>
  <c r="E73" i="2"/>
  <c r="H73" i="2" s="1"/>
  <c r="G72" i="2"/>
  <c r="F72" i="2"/>
  <c r="I71" i="2"/>
  <c r="H71" i="2"/>
  <c r="G70" i="2"/>
  <c r="F70" i="2"/>
  <c r="F65" i="2" s="1"/>
  <c r="E70" i="2"/>
  <c r="I69" i="2"/>
  <c r="I68" i="2"/>
  <c r="E68" i="2"/>
  <c r="I67" i="2"/>
  <c r="H67" i="2"/>
  <c r="I66" i="2"/>
  <c r="E66" i="2"/>
  <c r="H66" i="2" s="1"/>
  <c r="E145" i="2" l="1"/>
  <c r="E152" i="2" s="1"/>
  <c r="I146" i="2"/>
  <c r="I124" i="2"/>
  <c r="H161" i="2"/>
  <c r="H89" i="2"/>
  <c r="I89" i="2"/>
  <c r="I70" i="2"/>
  <c r="F97" i="2"/>
  <c r="I171" i="2"/>
  <c r="G65" i="2"/>
  <c r="I65" i="2" s="1"/>
  <c r="H94" i="2"/>
  <c r="F112" i="2"/>
  <c r="F152" i="2"/>
  <c r="H146" i="2"/>
  <c r="H70" i="2"/>
  <c r="G135" i="2"/>
  <c r="H135" i="2" s="1"/>
  <c r="I98" i="2"/>
  <c r="H109" i="2"/>
  <c r="F116" i="2"/>
  <c r="I166" i="2"/>
  <c r="E72" i="2"/>
  <c r="H72" i="2" s="1"/>
  <c r="I109" i="2"/>
  <c r="I161" i="2"/>
  <c r="G105" i="2"/>
  <c r="I108" i="2"/>
  <c r="H108" i="2"/>
  <c r="G145" i="2"/>
  <c r="H148" i="2"/>
  <c r="G119" i="2"/>
  <c r="H121" i="2"/>
  <c r="E65" i="2"/>
  <c r="I72" i="2"/>
  <c r="I94" i="2"/>
  <c r="I135" i="2"/>
  <c r="H149" i="2"/>
  <c r="E116" i="2"/>
  <c r="E144" i="2" s="1"/>
  <c r="H166" i="2"/>
  <c r="H98" i="2"/>
  <c r="H171" i="2"/>
  <c r="F64" i="2" l="1"/>
  <c r="F181" i="2" s="1"/>
  <c r="G97" i="2"/>
  <c r="I97" i="2" s="1"/>
  <c r="F144" i="2"/>
  <c r="I105" i="2"/>
  <c r="H105" i="2"/>
  <c r="G112" i="2"/>
  <c r="E64" i="2"/>
  <c r="E181" i="2" s="1"/>
  <c r="E97" i="2"/>
  <c r="H145" i="2"/>
  <c r="I145" i="2"/>
  <c r="G152" i="2"/>
  <c r="H65" i="2"/>
  <c r="G116" i="2"/>
  <c r="G64" i="2" s="1"/>
  <c r="G181" i="2" s="1"/>
  <c r="I119" i="2"/>
  <c r="H119" i="2"/>
  <c r="H97" i="2" l="1"/>
  <c r="H195" i="2"/>
  <c r="I152" i="2"/>
  <c r="H152" i="2"/>
  <c r="H64" i="2"/>
  <c r="I64" i="2"/>
  <c r="H112" i="2"/>
  <c r="I112" i="2"/>
  <c r="H116" i="2"/>
  <c r="I116" i="2"/>
  <c r="G144" i="2"/>
  <c r="H194" i="2" l="1"/>
  <c r="I144" i="2"/>
  <c r="H144" i="2"/>
  <c r="I181" i="2"/>
  <c r="H181" i="2"/>
  <c r="H193" i="2" l="1"/>
  <c r="H192" i="2" l="1"/>
  <c r="H191" i="2" l="1"/>
  <c r="C27" i="5" l="1"/>
  <c r="C26" i="5"/>
  <c r="C25" i="5"/>
  <c r="E20" i="5"/>
  <c r="E19" i="5"/>
  <c r="E16" i="5"/>
  <c r="E15" i="5"/>
  <c r="E12" i="5"/>
  <c r="E11" i="5"/>
  <c r="E8" i="5"/>
  <c r="E7" i="5"/>
  <c r="C177" i="4"/>
  <c r="C176" i="4" s="1"/>
  <c r="E175" i="4"/>
  <c r="D174" i="4"/>
  <c r="C174" i="4"/>
  <c r="D172" i="4"/>
  <c r="C170" i="4"/>
  <c r="C169" i="4" s="1"/>
  <c r="C168" i="4" s="1"/>
  <c r="C167" i="4" s="1"/>
  <c r="D156" i="4"/>
  <c r="D151" i="4"/>
  <c r="E151" i="4" s="1"/>
  <c r="D148" i="4"/>
  <c r="D146" i="4"/>
  <c r="E146" i="4" s="1"/>
  <c r="C143" i="4"/>
  <c r="D132" i="4"/>
  <c r="E132" i="4" s="1"/>
  <c r="C131" i="4"/>
  <c r="D128" i="4"/>
  <c r="D127" i="4" s="1"/>
  <c r="D123" i="4"/>
  <c r="E123" i="4" s="1"/>
  <c r="D121" i="4"/>
  <c r="E121" i="4" s="1"/>
  <c r="D112" i="4"/>
  <c r="E112" i="4" s="1"/>
  <c r="D106" i="4"/>
  <c r="D99" i="4"/>
  <c r="D98" i="4" s="1"/>
  <c r="C97" i="4"/>
  <c r="D93" i="4"/>
  <c r="D92" i="4" s="1"/>
  <c r="C93" i="4"/>
  <c r="C91" i="4"/>
  <c r="D89" i="4"/>
  <c r="D88" i="4" s="1"/>
  <c r="C89" i="4"/>
  <c r="D86" i="4"/>
  <c r="D84" i="4"/>
  <c r="D77" i="4"/>
  <c r="E77" i="4" s="1"/>
  <c r="D73" i="4"/>
  <c r="E73" i="4" s="1"/>
  <c r="D70" i="4"/>
  <c r="E70" i="4" s="1"/>
  <c r="D48" i="4"/>
  <c r="D42" i="4"/>
  <c r="E42" i="4" s="1"/>
  <c r="D40" i="4"/>
  <c r="D24" i="4"/>
  <c r="E24" i="4" s="1"/>
  <c r="D20" i="4"/>
  <c r="E20" i="4" s="1"/>
  <c r="D16" i="4"/>
  <c r="E16" i="4" s="1"/>
  <c r="D14" i="4"/>
  <c r="E14" i="4" s="1"/>
  <c r="D12" i="4"/>
  <c r="E12" i="4" s="1"/>
  <c r="C10" i="4"/>
  <c r="C9" i="4" s="1"/>
  <c r="D12" i="3"/>
  <c r="F13" i="3"/>
  <c r="E13" i="3"/>
  <c r="C12" i="3"/>
  <c r="B12" i="3"/>
  <c r="G47" i="2"/>
  <c r="G46" i="2" s="1"/>
  <c r="G45" i="2" s="1"/>
  <c r="G44" i="2" s="1"/>
  <c r="G43" i="2" s="1"/>
  <c r="F46" i="2"/>
  <c r="F45" i="2" s="1"/>
  <c r="F44" i="2" s="1"/>
  <c r="F43" i="2" s="1"/>
  <c r="E46" i="2"/>
  <c r="E45" i="2" s="1"/>
  <c r="E44" i="2" s="1"/>
  <c r="E43" i="2" s="1"/>
  <c r="I32" i="2"/>
  <c r="H32" i="2"/>
  <c r="G31" i="2"/>
  <c r="I31" i="2" s="1"/>
  <c r="E31" i="2"/>
  <c r="E30" i="2" s="1"/>
  <c r="E34" i="2" s="1"/>
  <c r="I29" i="2"/>
  <c r="I28" i="2"/>
  <c r="I27" i="2"/>
  <c r="I26" i="2"/>
  <c r="I25" i="2"/>
  <c r="E25" i="2"/>
  <c r="H25" i="2" s="1"/>
  <c r="I23" i="2"/>
  <c r="H22" i="2"/>
  <c r="E21" i="2"/>
  <c r="G19" i="2"/>
  <c r="F19" i="2"/>
  <c r="E19" i="2"/>
  <c r="I18" i="2"/>
  <c r="H18" i="2"/>
  <c r="G17" i="2"/>
  <c r="E17" i="2"/>
  <c r="E16" i="2" s="1"/>
  <c r="F15" i="2"/>
  <c r="I14" i="2"/>
  <c r="H14" i="2"/>
  <c r="G13" i="2"/>
  <c r="G12" i="2" s="1"/>
  <c r="G15" i="2" s="1"/>
  <c r="E13" i="2"/>
  <c r="E12" i="2" s="1"/>
  <c r="E15" i="2" s="1"/>
  <c r="F11" i="2"/>
  <c r="I10" i="2"/>
  <c r="H10" i="2"/>
  <c r="I9" i="2"/>
  <c r="E9" i="2"/>
  <c r="H9" i="2" s="1"/>
  <c r="G7" i="2"/>
  <c r="G6" i="2" s="1"/>
  <c r="I6" i="2" s="1"/>
  <c r="E7" i="2"/>
  <c r="D47" i="4" l="1"/>
  <c r="E47" i="4" s="1"/>
  <c r="E48" i="4"/>
  <c r="D171" i="4"/>
  <c r="D170" i="4" s="1"/>
  <c r="E172" i="4"/>
  <c r="C96" i="4"/>
  <c r="C60" i="4"/>
  <c r="C8" i="4" s="1"/>
  <c r="E174" i="4"/>
  <c r="D131" i="4"/>
  <c r="E131" i="4" s="1"/>
  <c r="D145" i="4"/>
  <c r="D144" i="4" s="1"/>
  <c r="F12" i="3"/>
  <c r="F5" i="2"/>
  <c r="E25" i="5"/>
  <c r="D101" i="4"/>
  <c r="E101" i="4" s="1"/>
  <c r="D69" i="4"/>
  <c r="D19" i="4"/>
  <c r="E19" i="4" s="1"/>
  <c r="D11" i="4"/>
  <c r="E26" i="5"/>
  <c r="D91" i="4"/>
  <c r="E177" i="4"/>
  <c r="D176" i="4"/>
  <c r="E176" i="4" s="1"/>
  <c r="E178" i="4"/>
  <c r="E12" i="3"/>
  <c r="H19" i="2"/>
  <c r="H17" i="2"/>
  <c r="H13" i="2"/>
  <c r="I12" i="2"/>
  <c r="I19" i="2"/>
  <c r="F35" i="2"/>
  <c r="I17" i="2"/>
  <c r="E6" i="2"/>
  <c r="E11" i="2" s="1"/>
  <c r="E35" i="2" s="1"/>
  <c r="G16" i="2"/>
  <c r="I16" i="2" s="1"/>
  <c r="I15" i="2"/>
  <c r="H15" i="2"/>
  <c r="H12" i="2"/>
  <c r="G11" i="2"/>
  <c r="H31" i="2"/>
  <c r="G30" i="2"/>
  <c r="E171" i="4" l="1"/>
  <c r="E69" i="4"/>
  <c r="D61" i="4"/>
  <c r="D60" i="4" s="1"/>
  <c r="E60" i="4" s="1"/>
  <c r="C7" i="4"/>
  <c r="C6" i="4" s="1"/>
  <c r="D10" i="4"/>
  <c r="E10" i="4" s="1"/>
  <c r="E11" i="4"/>
  <c r="E145" i="4"/>
  <c r="D97" i="4"/>
  <c r="D96" i="4" s="1"/>
  <c r="E96" i="4" s="1"/>
  <c r="E170" i="4"/>
  <c r="D169" i="4"/>
  <c r="D143" i="4"/>
  <c r="E143" i="4" s="1"/>
  <c r="E144" i="4"/>
  <c r="H16" i="2"/>
  <c r="H6" i="2"/>
  <c r="E5" i="2"/>
  <c r="G34" i="2"/>
  <c r="I30" i="2"/>
  <c r="H30" i="2"/>
  <c r="I11" i="2"/>
  <c r="H11" i="2"/>
  <c r="D9" i="4" l="1"/>
  <c r="E97" i="4"/>
  <c r="E61" i="4"/>
  <c r="D168" i="4"/>
  <c r="E169" i="4"/>
  <c r="I34" i="2"/>
  <c r="H34" i="2"/>
  <c r="G35" i="2"/>
  <c r="G5" i="2"/>
  <c r="E9" i="4" l="1"/>
  <c r="D8" i="4"/>
  <c r="D7" i="4" s="1"/>
  <c r="E168" i="4"/>
  <c r="D167" i="4"/>
  <c r="E167" i="4" s="1"/>
  <c r="I35" i="2"/>
  <c r="H35" i="2"/>
  <c r="I5" i="2"/>
  <c r="H5" i="2"/>
  <c r="E7" i="4" l="1"/>
  <c r="D6" i="4"/>
  <c r="E6" i="4" s="1"/>
  <c r="E8" i="4"/>
  <c r="H16" i="1" l="1"/>
  <c r="G16" i="1"/>
  <c r="F16" i="1"/>
  <c r="H7" i="1"/>
  <c r="G7" i="1"/>
  <c r="F7" i="1"/>
  <c r="H4" i="1"/>
  <c r="G4" i="1"/>
  <c r="F4" i="1"/>
  <c r="G10" i="1" l="1"/>
  <c r="G23" i="1" s="1"/>
  <c r="H10" i="1"/>
  <c r="F10" i="1"/>
</calcChain>
</file>

<file path=xl/sharedStrings.xml><?xml version="1.0" encoding="utf-8"?>
<sst xmlns="http://schemas.openxmlformats.org/spreadsheetml/2006/main" count="570" uniqueCount="247">
  <si>
    <t>IZVJEŠTAJ O IZVRŠENJU FINANCIJSKOG PLANA ZA 2023.g.</t>
  </si>
  <si>
    <t>A) SAŽETAK RAČUNA PRIHODA I RASHODA</t>
  </si>
  <si>
    <t xml:space="preserve">PRIHODI/RASHODI TEKUĆA GODINA </t>
  </si>
  <si>
    <t>Rebalans financijskog plana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</si>
  <si>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</si>
  <si>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</si>
  <si>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</si>
  <si>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</si>
  <si>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</si>
  <si>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</si>
  <si>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</si>
  <si>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B) SAŽETAK RAČUNA FINANCIRANJA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</si>
  <si>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</si>
  <si>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</si>
  <si>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</si>
  <si>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</si>
  <si>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</si>
  <si>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VIŠKOVI/MANJKOVI</t>
  </si>
  <si>
    <t>UKUPAN DONOS VIŠKA / MANJKA IZ PRETHODNE(IH) GODINE</t>
  </si>
  <si>
    <t>VIŠAK / MANJAK IZ PRETHODNE(IH) GODINE KOJI ĆE SE RASPOREDITI / POKRITI</t>
  </si>
  <si>
    <t>VIŠAK / MANJAK + NETO FINANCIRANJE+PRENESENI RAZULTAT</t>
  </si>
  <si>
    <t>Izvršenje 2022. godine</t>
  </si>
  <si>
    <t xml:space="preserve">Izvršenje 2023. godine </t>
  </si>
  <si>
    <t>Indeks</t>
  </si>
  <si>
    <t>Razred</t>
  </si>
  <si>
    <t xml:space="preserve">Skupina/podskupina/odjeljak </t>
  </si>
  <si>
    <t>Izvor</t>
  </si>
  <si>
    <t xml:space="preserve">Naziv </t>
  </si>
  <si>
    <t>5=4/2*100</t>
  </si>
  <si>
    <t>6=4/3*100</t>
  </si>
  <si>
    <t xml:space="preserve">Prihodi poslovanja </t>
  </si>
  <si>
    <t>Pomoći iz inozemstva i od subjekata unutar općeg proračuna</t>
  </si>
  <si>
    <t>636</t>
  </si>
  <si>
    <t>634</t>
  </si>
  <si>
    <t>Pomoći od izvanproračunskih korisnika</t>
  </si>
  <si>
    <t>6341</t>
  </si>
  <si>
    <t xml:space="preserve">Tekuće pomoći od izvanproračunskih korisnika </t>
  </si>
  <si>
    <t xml:space="preserve">Pomoći proračunskim korisnicima iz proračuna koji im nije nadležan </t>
  </si>
  <si>
    <t>6361</t>
  </si>
  <si>
    <t>Tekuće pomoći proračunskim korisnicima iz proračuna koji im nije nadležan</t>
  </si>
  <si>
    <t>Ostale pomoći</t>
  </si>
  <si>
    <t>Prihodi od upravnih i administrativnih pristojbi, pristojbi po posebnim propisima i nakanda</t>
  </si>
  <si>
    <t>Prihodi po posebnim propisima</t>
  </si>
  <si>
    <t xml:space="preserve">Ostali nespomenuti prihodi </t>
  </si>
  <si>
    <t xml:space="preserve">Prihodi za posebne namjene 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</si>
  <si>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</si>
  <si>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</si>
  <si>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</si>
  <si>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</si>
  <si>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</si>
  <si>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31</t>
  </si>
  <si>
    <t xml:space="preserve"> Vlastiti prihodi </t>
  </si>
  <si>
    <t>Donacije od pravnih i fizičkih osoba izvan općeg proračuna i povrat donacija po protestiranim jamstvima</t>
  </si>
  <si>
    <t>Tekuće donacije</t>
  </si>
  <si>
    <t>61</t>
  </si>
  <si>
    <t xml:space="preserve">Donacije 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</si>
  <si>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</si>
  <si>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</si>
  <si>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</si>
  <si>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</si>
  <si>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</si>
  <si>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</si>
  <si>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</si>
  <si>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11</t>
  </si>
  <si>
    <t>Opći prihodi i primici</t>
  </si>
  <si>
    <t>Ukupni prihodi</t>
  </si>
  <si>
    <t xml:space="preserve">VIŠAK KORIŠTEN ZA POKRIĆE RASHODA </t>
  </si>
  <si>
    <t xml:space="preserve">Vlastiti izvori </t>
  </si>
  <si>
    <t xml:space="preserve">Rezultat poslovanja </t>
  </si>
  <si>
    <t>Višak/manjak prihoda</t>
  </si>
  <si>
    <t>Višak prihoda</t>
  </si>
  <si>
    <t>93</t>
  </si>
  <si>
    <t>Vlastiti prihodi - višak</t>
  </si>
  <si>
    <t>94</t>
  </si>
  <si>
    <t>95</t>
  </si>
  <si>
    <t>Pomoći  - višak</t>
  </si>
  <si>
    <t>Rashodi poslovanja</t>
  </si>
  <si>
    <t>Rashodi za zaposlene</t>
  </si>
  <si>
    <t>Plaće</t>
  </si>
  <si>
    <t>Plaće za redovan rad</t>
  </si>
  <si>
    <t xml:space="preserve">Ostali rashodi za zaposlene </t>
  </si>
  <si>
    <t>3121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</si>
  <si>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</si>
  <si>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</si>
  <si>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</si>
  <si>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</si>
  <si>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</si>
  <si>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3211</t>
  </si>
  <si>
    <t>Službena putovanja</t>
  </si>
  <si>
    <t>3212</t>
  </si>
  <si>
    <t>Naknade za prijevoz, za rad na terenu i odvojeni život</t>
  </si>
  <si>
    <t>Stručno usavršavnje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</si>
  <si>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</si>
  <si>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</si>
  <si>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</si>
  <si>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</si>
  <si>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</si>
  <si>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</si>
  <si>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 xml:space="preserve">Usluge telefona,pošte i prijevoza </t>
  </si>
  <si>
    <t xml:space="preserve">Usluge tekućeg i investicijskog održavanja 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</si>
  <si>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</si>
  <si>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</si>
  <si>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</si>
  <si>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</si>
  <si>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</si>
  <si>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</si>
  <si>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</si>
  <si>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</si>
  <si>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</si>
  <si>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Naknade za rad predstavničkih i izvršnih tijela, povjer.</t>
  </si>
  <si>
    <t>Reprezentacija</t>
  </si>
  <si>
    <t>Pristojbe i naknade</t>
  </si>
  <si>
    <t>Premije osiguranja</t>
  </si>
  <si>
    <t>Financijski rashodi</t>
  </si>
  <si>
    <t>Ostali financijski rashodi</t>
  </si>
  <si>
    <t>Bankarske usluge i usluge platnog prometa</t>
  </si>
  <si>
    <t>Rashodi za nabavu proizvedene dugotrajne imovine</t>
  </si>
  <si>
    <t>3221</t>
  </si>
  <si>
    <t>3223</t>
  </si>
  <si>
    <t>3224</t>
  </si>
  <si>
    <t>3231</t>
  </si>
  <si>
    <t>3232</t>
  </si>
  <si>
    <t>3238</t>
  </si>
  <si>
    <t>3239</t>
  </si>
  <si>
    <t>3293</t>
  </si>
  <si>
    <t>3299</t>
  </si>
  <si>
    <t>3431</t>
  </si>
  <si>
    <t>Usluge tekućeg i investicijskog održavanja</t>
  </si>
  <si>
    <t>Donacije</t>
  </si>
  <si>
    <t>Postrojenja i oprema</t>
  </si>
  <si>
    <t>Komunikacijska oprema</t>
  </si>
  <si>
    <t>GODIŠNJI IZVJEŠTAJ O IZVRŠENJU FINANCIJSKOG PLANA ZA 2023.g.</t>
  </si>
  <si>
    <t>Ostvarenje/   Izvršenje 2022.</t>
  </si>
  <si>
    <t>Izvorni plan/    rebalans 2023.</t>
  </si>
  <si>
    <t xml:space="preserve">Ostvarenje/ Izvršenje 2023. </t>
  </si>
  <si>
    <t xml:space="preserve"> Kapitalne donacije</t>
  </si>
  <si>
    <t xml:space="preserve">Pomoći iz inozemstva i od subjekata unutar općeg proračuna </t>
  </si>
  <si>
    <t>Pomoći proračunskim korisnicima iz proračuna koji im nije nadležan</t>
  </si>
  <si>
    <t xml:space="preserve">Tekuće pomoći proračunskim korisnicima iz županijskog proračuna </t>
  </si>
  <si>
    <t>Pomoći iz županijskog proračuna</t>
  </si>
  <si>
    <t xml:space="preserve"> IZVJEŠTAJ O IZVRŠENJU FINANCIJSKOG PLANA ZA 2023.g.</t>
  </si>
  <si>
    <t>I. OPĆI DIO</t>
  </si>
  <si>
    <t xml:space="preserve">A. RAČUN PRIHODA I RASHODA </t>
  </si>
  <si>
    <t>RASHODI PREMA FUNKCIJSKOJ KLASIFIKACIJI</t>
  </si>
  <si>
    <t>BROJČANA OZNAKA I NAZIV</t>
  </si>
  <si>
    <t xml:space="preserve">UKUPNO RASHODI </t>
  </si>
  <si>
    <t>08 Rekreacija, kultura i religija</t>
  </si>
  <si>
    <t>082 Službe kulture</t>
  </si>
  <si>
    <t>GODIŠNJI IZVJEŠTAJ O IZVRŠENJU FINANCIJSKOG PLANA ZA 2023.g.                                                                                                                         PO PROGRAMSKOJ, EKONOMSKOJ KLASIFIKACIJI I IZVORIMA FINANCIRANJA</t>
  </si>
  <si>
    <t>II. POSEBNI DIO</t>
  </si>
  <si>
    <t>Šifra</t>
  </si>
  <si>
    <t>Naziv</t>
  </si>
  <si>
    <t>4=3/2*100</t>
  </si>
  <si>
    <t>Pomoćni materijal</t>
  </si>
  <si>
    <t>Vlastiti prihodi</t>
  </si>
  <si>
    <t>Naknada za troš.prijevoza na posao i s posla</t>
  </si>
  <si>
    <t>Ostale usluge za komunikaciju i prijevoz</t>
  </si>
  <si>
    <t>Rashodi za nabavu proizvedene dugotrajne imovnine</t>
  </si>
  <si>
    <t>Računalna oprema i namještaj</t>
  </si>
  <si>
    <t>Prihodi za posebne namjene</t>
  </si>
  <si>
    <t>Usluge telefona, pošte i prijevoza</t>
  </si>
  <si>
    <t xml:space="preserve">Rashodi za nabavu nefinancijske imovine </t>
  </si>
  <si>
    <t xml:space="preserve">Rashodi za nabavu proizvedene dugotrajne imovine </t>
  </si>
  <si>
    <t xml:space="preserve">P3505 </t>
  </si>
  <si>
    <t>PROGRAM: STRUČNA VIJEĆA I TIJELA</t>
  </si>
  <si>
    <t>A350501</t>
  </si>
  <si>
    <t>AKTIVNOST: UPRAVNA I KAZALIŠNA VIJEĆA</t>
  </si>
  <si>
    <t xml:space="preserve">P3506 </t>
  </si>
  <si>
    <t>PROGRAM: TEKUĆE ODRŽAVANJE OBJEKATA</t>
  </si>
  <si>
    <t>A350602</t>
  </si>
  <si>
    <t>AKTIVNOST: HITNE INTERVENCIJE</t>
  </si>
  <si>
    <t>POSEBNI DIO</t>
  </si>
  <si>
    <t>PREGLED UKUPNIH PRIHODA I RASHODA PO IZVORIMA FINANCIRANJA</t>
  </si>
  <si>
    <t>Oznaka  IF</t>
  </si>
  <si>
    <t>Naziv izvora financiranja</t>
  </si>
  <si>
    <t>Ostvarenje/ izvršenje 2023.</t>
  </si>
  <si>
    <t>5=4/3* 100</t>
  </si>
  <si>
    <t>PRIHODI</t>
  </si>
  <si>
    <t>RASHODI</t>
  </si>
  <si>
    <t>Korišteni rezultat</t>
  </si>
  <si>
    <t xml:space="preserve">PRIHODI </t>
  </si>
  <si>
    <t>Višak prihoda korišten za pokriće rashoda</t>
  </si>
  <si>
    <t>Pomoći</t>
  </si>
  <si>
    <t>DONACIJE</t>
  </si>
  <si>
    <t>Ukupni rashodi</t>
  </si>
  <si>
    <t>Korišteni višak za pokriće rashoda tekuće godine</t>
  </si>
  <si>
    <t>RASHODI POSLOVANJA</t>
  </si>
  <si>
    <t>Ostali rashodi za zaposlene</t>
  </si>
  <si>
    <t>322</t>
  </si>
  <si>
    <t>3225</t>
  </si>
  <si>
    <t>Sitni inventar</t>
  </si>
  <si>
    <t>323</t>
  </si>
  <si>
    <t>3233</t>
  </si>
  <si>
    <t>3234</t>
  </si>
  <si>
    <t>3236</t>
  </si>
  <si>
    <t>Zdravstvene usluge</t>
  </si>
  <si>
    <t>3237</t>
  </si>
  <si>
    <t>329</t>
  </si>
  <si>
    <t>3291</t>
  </si>
  <si>
    <t>Naknade za rad predstavničkih tijela</t>
  </si>
  <si>
    <t>3292</t>
  </si>
  <si>
    <t>3294</t>
  </si>
  <si>
    <t>Članarine i norme</t>
  </si>
  <si>
    <t>3295</t>
  </si>
  <si>
    <t>34</t>
  </si>
  <si>
    <t>343</t>
  </si>
  <si>
    <t xml:space="preserve"> Opći prihodi i primici</t>
  </si>
  <si>
    <t>312</t>
  </si>
  <si>
    <t>313</t>
  </si>
  <si>
    <t>3132</t>
  </si>
  <si>
    <t>321</t>
  </si>
  <si>
    <t xml:space="preserve">Vlastiti prihodi </t>
  </si>
  <si>
    <t>Stručno usavršavanje zaposlenika</t>
  </si>
  <si>
    <t>Naknade trošk. osobama izvan rad. odnosa</t>
  </si>
  <si>
    <t>Neg. teč. razlike i zbog primjene val. klauzul.</t>
  </si>
  <si>
    <t>43</t>
  </si>
  <si>
    <t xml:space="preserve"> Prihodi za posebne namjene </t>
  </si>
  <si>
    <t>53</t>
  </si>
  <si>
    <t>Pomoći - državni proračun</t>
  </si>
  <si>
    <t>54</t>
  </si>
  <si>
    <t>Rashodi za nabavu nefinancijske imovine</t>
  </si>
  <si>
    <t>Rashodi za nabavu dugotrajne imovine</t>
  </si>
  <si>
    <t>Nematerijalna imovina</t>
  </si>
  <si>
    <t>Ostala nematerijalna imovina</t>
  </si>
  <si>
    <t>Uredska oprema i namještaj</t>
  </si>
  <si>
    <t>Glazbena oprema</t>
  </si>
  <si>
    <t>Oprema za ostale namjene</t>
  </si>
  <si>
    <t>Rashodi za nabavu proizvedene dug. imovine</t>
  </si>
  <si>
    <t>4221</t>
  </si>
  <si>
    <t xml:space="preserve">MANJAK POKRIVEN TEKUĆIM PRIHODIMA </t>
  </si>
  <si>
    <t>9</t>
  </si>
  <si>
    <t>Vlastiti izvori</t>
  </si>
  <si>
    <t>92</t>
  </si>
  <si>
    <t>922</t>
  </si>
  <si>
    <t>9222</t>
  </si>
  <si>
    <t xml:space="preserve">Manjak prihoda </t>
  </si>
  <si>
    <t xml:space="preserve">Opći prihodi i primici </t>
  </si>
  <si>
    <t>PROGRAM: KAZALIŠNA I GLAZBENO SCENSKA DJELATNOST</t>
  </si>
  <si>
    <t xml:space="preserve">A350001 </t>
  </si>
  <si>
    <t>AKTIVNOST: Djelatnost GKM</t>
  </si>
  <si>
    <t>GRADSKO KAZALIŠTE MLADIH</t>
  </si>
  <si>
    <t>Doprinosi za obvezno zdr. osig.</t>
  </si>
  <si>
    <t>Pomoći iz državnog proračuna</t>
  </si>
  <si>
    <t>Pomoći iz županijskog prorač.</t>
  </si>
  <si>
    <t>Usluge tekućeg i investicijskog održavanja građevinskih objekata</t>
  </si>
  <si>
    <t>Prihodi za posebne namjene-višak</t>
  </si>
  <si>
    <t>Rebalans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</si>
</sst>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i/>
      <sz val="8"/>
      <color rgb="FF002060"/>
      <name val="Calibri"/>
      <family val="2"/>
    </font>
    <font>
      <b/>
      <i/>
      <sz val="11"/>
      <color rgb="FF002060"/>
      <name val="Calibri"/>
      <family val="2"/>
    </font>
    <font>
      <b/>
      <i/>
      <sz val="11"/>
      <color rgb="FF00B0F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4" tint="0.79998168889431442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rgb="FFDDEBF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2">
    <xf numFmtId="0" fontId="0" fillId="0" borderId="0" xfId="0"/>
    <xf numFmtId="0" fontId="0" fillId="0" borderId="12" xfId="0" applyBorder="1"/>
    <xf numFmtId="0" fontId="8" fillId="7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11" fillId="3" borderId="0" xfId="0" applyNumberFormat="1" applyFont="1" applyFill="1" applyAlignment="1">
      <alignment horizontal="center" vertical="center"/>
    </xf>
    <xf numFmtId="3" fontId="14" fillId="3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4" fontId="3" fillId="3" borderId="12" xfId="0" applyNumberFormat="1" applyFont="1" applyFill="1" applyBorder="1" applyAlignment="1">
      <alignment horizontal="right" vertical="center"/>
    </xf>
    <xf numFmtId="4" fontId="12" fillId="3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3" fontId="3" fillId="3" borderId="12" xfId="0" applyNumberFormat="1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right" vertical="center"/>
    </xf>
    <xf numFmtId="4" fontId="12" fillId="9" borderId="11" xfId="0" applyNumberFormat="1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4" fillId="9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right" vertical="center" wrapText="1"/>
    </xf>
    <xf numFmtId="3" fontId="3" fillId="3" borderId="12" xfId="0" applyNumberFormat="1" applyFont="1" applyFill="1" applyBorder="1" applyAlignment="1">
      <alignment horizontal="left" vertical="center"/>
    </xf>
    <xf numFmtId="4" fontId="3" fillId="3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/>
    </xf>
    <xf numFmtId="49" fontId="3" fillId="3" borderId="12" xfId="0" applyNumberFormat="1" applyFont="1" applyFill="1" applyBorder="1" applyAlignment="1">
      <alignment horizontal="right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right" vertical="center"/>
    </xf>
    <xf numFmtId="49" fontId="12" fillId="3" borderId="12" xfId="0" applyNumberFormat="1" applyFont="1" applyFill="1" applyBorder="1" applyAlignment="1">
      <alignment horizontal="left" vertical="center" wrapText="1"/>
    </xf>
    <xf numFmtId="0" fontId="8" fillId="7" borderId="12" xfId="0" applyFont="1" applyFill="1" applyBorder="1" applyAlignment="1">
      <alignment horizontal="right" vertical="center"/>
    </xf>
    <xf numFmtId="0" fontId="11" fillId="10" borderId="12" xfId="0" applyFont="1" applyFill="1" applyBorder="1" applyAlignment="1">
      <alignment horizontal="center" vertical="center"/>
    </xf>
    <xf numFmtId="49" fontId="11" fillId="10" borderId="12" xfId="0" applyNumberFormat="1" applyFont="1" applyFill="1" applyBorder="1" applyAlignment="1">
      <alignment horizontal="left" vertical="center" wrapText="1"/>
    </xf>
    <xf numFmtId="4" fontId="11" fillId="10" borderId="12" xfId="0" applyNumberFormat="1" applyFont="1" applyFill="1" applyBorder="1" applyAlignment="1">
      <alignment horizontal="right" vertical="center"/>
    </xf>
    <xf numFmtId="3" fontId="3" fillId="7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right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 vertical="center" wrapText="1"/>
    </xf>
    <xf numFmtId="49" fontId="12" fillId="3" borderId="12" xfId="0" applyNumberFormat="1" applyFont="1" applyFill="1" applyBorder="1" applyAlignment="1">
      <alignment horizontal="center" vertical="center"/>
    </xf>
    <xf numFmtId="4" fontId="12" fillId="3" borderId="1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/>
    </xf>
    <xf numFmtId="0" fontId="12" fillId="9" borderId="12" xfId="0" applyFont="1" applyFill="1" applyBorder="1" applyAlignment="1">
      <alignment horizontal="center" vertical="center"/>
    </xf>
    <xf numFmtId="49" fontId="12" fillId="9" borderId="12" xfId="0" applyNumberFormat="1" applyFont="1" applyFill="1" applyBorder="1" applyAlignment="1">
      <alignment horizontal="left" vertical="center" wrapText="1"/>
    </xf>
    <xf numFmtId="4" fontId="12" fillId="9" borderId="12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left" vertical="center" wrapText="1"/>
    </xf>
    <xf numFmtId="0" fontId="8" fillId="2" borderId="12" xfId="0" applyFont="1" applyFill="1" applyBorder="1" applyAlignment="1">
      <alignment horizontal="right" vertical="center"/>
    </xf>
    <xf numFmtId="0" fontId="11" fillId="9" borderId="12" xfId="0" applyFont="1" applyFill="1" applyBorder="1" applyAlignment="1">
      <alignment horizontal="center" vertical="center"/>
    </xf>
    <xf numFmtId="49" fontId="11" fillId="9" borderId="12" xfId="0" applyNumberFormat="1" applyFont="1" applyFill="1" applyBorder="1" applyAlignment="1">
      <alignment horizontal="left" vertical="center" wrapText="1"/>
    </xf>
    <xf numFmtId="4" fontId="11" fillId="9" borderId="12" xfId="0" applyNumberFormat="1" applyFont="1" applyFill="1" applyBorder="1" applyAlignment="1">
      <alignment horizontal="right" vertical="center"/>
    </xf>
    <xf numFmtId="0" fontId="16" fillId="2" borderId="12" xfId="0" applyFont="1" applyFill="1" applyBorder="1" applyAlignment="1">
      <alignment horizontal="right" vertical="center"/>
    </xf>
    <xf numFmtId="4" fontId="17" fillId="9" borderId="12" xfId="0" applyNumberFormat="1" applyFont="1" applyFill="1" applyBorder="1" applyAlignment="1">
      <alignment horizontal="right" vertical="center"/>
    </xf>
    <xf numFmtId="3" fontId="11" fillId="3" borderId="12" xfId="0" applyNumberFormat="1" applyFont="1" applyFill="1" applyBorder="1" applyAlignment="1">
      <alignment horizontal="center" vertical="center"/>
    </xf>
    <xf numFmtId="4" fontId="11" fillId="3" borderId="12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Alignment="1">
      <alignment horizontal="right" vertical="center"/>
    </xf>
    <xf numFmtId="3" fontId="3" fillId="3" borderId="12" xfId="0" applyNumberFormat="1" applyFont="1" applyFill="1" applyBorder="1" applyAlignment="1">
      <alignment horizontal="left" vertical="center" wrapText="1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2" xfId="0" applyNumberFormat="1" applyFont="1" applyFill="1" applyBorder="1" applyAlignment="1">
      <alignment horizontal="left" vertical="center"/>
    </xf>
    <xf numFmtId="3" fontId="12" fillId="3" borderId="12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Border="1" applyAlignment="1">
      <alignment vertical="center"/>
    </xf>
    <xf numFmtId="49" fontId="14" fillId="3" borderId="12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horizontal="left" vertical="center"/>
    </xf>
    <xf numFmtId="3" fontId="14" fillId="3" borderId="12" xfId="0" applyNumberFormat="1" applyFont="1" applyFill="1" applyBorder="1" applyAlignment="1">
      <alignment horizontal="right" vertical="center"/>
    </xf>
    <xf numFmtId="4" fontId="14" fillId="3" borderId="12" xfId="0" applyNumberFormat="1" applyFont="1" applyFill="1" applyBorder="1" applyAlignment="1">
      <alignment horizontal="right" vertical="center"/>
    </xf>
    <xf numFmtId="3" fontId="14" fillId="0" borderId="12" xfId="0" applyNumberFormat="1" applyFont="1" applyBorder="1" applyAlignment="1">
      <alignment vertical="center"/>
    </xf>
    <xf numFmtId="4" fontId="11" fillId="3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18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vertical="center" wrapText="1"/>
    </xf>
    <xf numFmtId="0" fontId="20" fillId="2" borderId="18" xfId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3" fontId="3" fillId="3" borderId="20" xfId="0" applyNumberFormat="1" applyFont="1" applyFill="1" applyBorder="1" applyAlignment="1">
      <alignment horizontal="center" vertical="center" wrapText="1"/>
    </xf>
    <xf numFmtId="0" fontId="21" fillId="2" borderId="21" xfId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0" fontId="22" fillId="2" borderId="21" xfId="1" applyFont="1" applyFill="1" applyBorder="1" applyAlignment="1">
      <alignment horizontal="center" vertical="center" wrapText="1"/>
    </xf>
    <xf numFmtId="3" fontId="11" fillId="3" borderId="11" xfId="0" applyNumberFormat="1" applyFont="1" applyFill="1" applyBorder="1" applyAlignment="1">
      <alignment horizontal="right" vertical="center" wrapText="1"/>
    </xf>
    <xf numFmtId="3" fontId="11" fillId="3" borderId="22" xfId="0" applyNumberFormat="1" applyFont="1" applyFill="1" applyBorder="1" applyAlignment="1">
      <alignment horizontal="right" vertical="center" wrapText="1"/>
    </xf>
    <xf numFmtId="49" fontId="3" fillId="0" borderId="21" xfId="2" applyNumberFormat="1" applyFont="1" applyBorder="1" applyAlignment="1">
      <alignment horizontal="left" vertical="center" wrapText="1"/>
    </xf>
    <xf numFmtId="49" fontId="3" fillId="0" borderId="23" xfId="2" applyNumberFormat="1" applyFont="1" applyBorder="1" applyAlignment="1">
      <alignment horizontal="left" vertical="center" wrapText="1"/>
    </xf>
    <xf numFmtId="3" fontId="11" fillId="2" borderId="0" xfId="0" applyNumberFormat="1" applyFont="1" applyFill="1" applyAlignment="1">
      <alignment vertical="center"/>
    </xf>
    <xf numFmtId="4" fontId="11" fillId="9" borderId="0" xfId="0" applyNumberFormat="1" applyFont="1" applyFill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3" fillId="9" borderId="11" xfId="0" applyFont="1" applyFill="1" applyBorder="1" applyAlignment="1">
      <alignment horizontal="center" vertical="center" wrapText="1"/>
    </xf>
    <xf numFmtId="3" fontId="3" fillId="9" borderId="11" xfId="0" applyNumberFormat="1" applyFont="1" applyFill="1" applyBorder="1" applyAlignment="1">
      <alignment horizontal="right" vertical="center" wrapText="1"/>
    </xf>
    <xf numFmtId="4" fontId="6" fillId="9" borderId="11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0" fontId="23" fillId="11" borderId="11" xfId="0" applyFont="1" applyFill="1" applyBorder="1" applyAlignment="1">
      <alignment horizontal="left" vertical="center" wrapText="1"/>
    </xf>
    <xf numFmtId="4" fontId="11" fillId="11" borderId="11" xfId="0" applyNumberFormat="1" applyFont="1" applyFill="1" applyBorder="1" applyAlignment="1">
      <alignment horizontal="right" vertical="center" wrapText="1"/>
    </xf>
    <xf numFmtId="3" fontId="23" fillId="12" borderId="11" xfId="0" applyNumberFormat="1" applyFont="1" applyFill="1" applyBorder="1" applyAlignment="1">
      <alignment horizontal="left" vertical="center"/>
    </xf>
    <xf numFmtId="3" fontId="23" fillId="12" borderId="11" xfId="0" applyNumberFormat="1" applyFont="1" applyFill="1" applyBorder="1" applyAlignment="1">
      <alignment horizontal="left" vertical="center" wrapText="1"/>
    </xf>
    <xf numFmtId="4" fontId="7" fillId="12" borderId="11" xfId="0" applyNumberFormat="1" applyFont="1" applyFill="1" applyBorder="1" applyAlignment="1">
      <alignment horizontal="right" vertical="center" wrapText="1"/>
    </xf>
    <xf numFmtId="4" fontId="11" fillId="12" borderId="11" xfId="0" applyNumberFormat="1" applyFont="1" applyFill="1" applyBorder="1" applyAlignment="1">
      <alignment horizontal="right" vertical="center" wrapText="1"/>
    </xf>
    <xf numFmtId="3" fontId="3" fillId="13" borderId="11" xfId="0" applyNumberFormat="1" applyFont="1" applyFill="1" applyBorder="1" applyAlignment="1">
      <alignment horizontal="left" vertical="center"/>
    </xf>
    <xf numFmtId="4" fontId="5" fillId="14" borderId="11" xfId="0" applyNumberFormat="1" applyFont="1" applyFill="1" applyBorder="1" applyAlignment="1">
      <alignment horizontal="right" vertical="center"/>
    </xf>
    <xf numFmtId="4" fontId="3" fillId="14" borderId="11" xfId="0" applyNumberFormat="1" applyFont="1" applyFill="1" applyBorder="1" applyAlignment="1">
      <alignment vertical="center"/>
    </xf>
    <xf numFmtId="0" fontId="3" fillId="9" borderId="11" xfId="0" applyFont="1" applyFill="1" applyBorder="1" applyAlignment="1">
      <alignment horizontal="right" vertical="center"/>
    </xf>
    <xf numFmtId="0" fontId="3" fillId="9" borderId="11" xfId="0" applyFont="1" applyFill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11" fillId="0" borderId="11" xfId="0" applyNumberFormat="1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/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/>
    </xf>
    <xf numFmtId="4" fontId="5" fillId="9" borderId="11" xfId="0" applyNumberFormat="1" applyFont="1" applyFill="1" applyBorder="1" applyAlignment="1">
      <alignment horizontal="right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left" vertical="center" wrapText="1"/>
    </xf>
    <xf numFmtId="4" fontId="7" fillId="9" borderId="11" xfId="0" applyNumberFormat="1" applyFont="1" applyFill="1" applyBorder="1" applyAlignment="1">
      <alignment horizontal="right" vertical="center"/>
    </xf>
    <xf numFmtId="4" fontId="11" fillId="9" borderId="11" xfId="0" applyNumberFormat="1" applyFont="1" applyFill="1" applyBorder="1" applyAlignment="1">
      <alignment horizontal="right" vertical="center"/>
    </xf>
    <xf numFmtId="0" fontId="3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left" vertical="center" wrapText="1"/>
    </xf>
    <xf numFmtId="4" fontId="5" fillId="13" borderId="11" xfId="0" applyNumberFormat="1" applyFont="1" applyFill="1" applyBorder="1" applyAlignment="1">
      <alignment horizontal="right" vertical="center"/>
    </xf>
    <xf numFmtId="4" fontId="3" fillId="14" borderId="11" xfId="0" applyNumberFormat="1" applyFont="1" applyFill="1" applyBorder="1" applyAlignment="1">
      <alignment horizontal="right" vertical="center"/>
    </xf>
    <xf numFmtId="3" fontId="3" fillId="14" borderId="11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4" fontId="3" fillId="0" borderId="11" xfId="0" applyNumberFormat="1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12" fillId="15" borderId="11" xfId="0" applyFont="1" applyFill="1" applyBorder="1" applyAlignment="1">
      <alignment horizontal="center" vertical="center"/>
    </xf>
    <xf numFmtId="0" fontId="12" fillId="15" borderId="11" xfId="0" applyFont="1" applyFill="1" applyBorder="1" applyAlignment="1">
      <alignment horizontal="left" vertical="center" wrapText="1"/>
    </xf>
    <xf numFmtId="4" fontId="10" fillId="15" borderId="11" xfId="0" applyNumberFormat="1" applyFont="1" applyFill="1" applyBorder="1" applyAlignment="1">
      <alignment horizontal="right" vertical="center"/>
    </xf>
    <xf numFmtId="4" fontId="12" fillId="15" borderId="11" xfId="0" applyNumberFormat="1" applyFont="1" applyFill="1" applyBorder="1" applyAlignment="1">
      <alignment horizontal="right" vertical="center"/>
    </xf>
    <xf numFmtId="4" fontId="11" fillId="15" borderId="11" xfId="0" applyNumberFormat="1" applyFont="1" applyFill="1" applyBorder="1" applyAlignment="1">
      <alignment horizontal="right" vertical="center"/>
    </xf>
    <xf numFmtId="0" fontId="12" fillId="16" borderId="11" xfId="0" applyFont="1" applyFill="1" applyBorder="1" applyAlignment="1">
      <alignment horizontal="center" vertical="center"/>
    </xf>
    <xf numFmtId="0" fontId="12" fillId="16" borderId="11" xfId="0" applyFont="1" applyFill="1" applyBorder="1" applyAlignment="1">
      <alignment horizontal="left" vertical="center" wrapText="1"/>
    </xf>
    <xf numFmtId="4" fontId="6" fillId="16" borderId="11" xfId="0" applyNumberFormat="1" applyFont="1" applyFill="1" applyBorder="1" applyAlignment="1">
      <alignment horizontal="right" vertical="center"/>
    </xf>
    <xf numFmtId="4" fontId="12" fillId="16" borderId="11" xfId="0" applyNumberFormat="1" applyFont="1" applyFill="1" applyBorder="1" applyAlignment="1">
      <alignment horizontal="right" vertical="center"/>
    </xf>
    <xf numFmtId="4" fontId="11" fillId="16" borderId="11" xfId="0" applyNumberFormat="1" applyFont="1" applyFill="1" applyBorder="1" applyAlignment="1">
      <alignment horizontal="right" vertical="center"/>
    </xf>
    <xf numFmtId="0" fontId="3" fillId="14" borderId="11" xfId="0" applyFont="1" applyFill="1" applyBorder="1" applyAlignment="1">
      <alignment horizontal="left" vertical="center"/>
    </xf>
    <xf numFmtId="0" fontId="12" fillId="14" borderId="11" xfId="0" applyFont="1" applyFill="1" applyBorder="1" applyAlignment="1">
      <alignment horizontal="left" vertical="center" wrapText="1"/>
    </xf>
    <xf numFmtId="4" fontId="6" fillId="14" borderId="11" xfId="0" applyNumberFormat="1" applyFont="1" applyFill="1" applyBorder="1" applyAlignment="1">
      <alignment horizontal="right" vertical="center"/>
    </xf>
    <xf numFmtId="4" fontId="12" fillId="14" borderId="11" xfId="0" applyNumberFormat="1" applyFont="1" applyFill="1" applyBorder="1" applyAlignment="1">
      <alignment horizontal="right" vertical="center"/>
    </xf>
    <xf numFmtId="4" fontId="11" fillId="14" borderId="11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horizontal="right" vertical="center"/>
    </xf>
    <xf numFmtId="1" fontId="3" fillId="9" borderId="27" xfId="0" applyNumberFormat="1" applyFont="1" applyFill="1" applyBorder="1" applyAlignment="1">
      <alignment horizontal="center" vertical="center" wrapText="1"/>
    </xf>
    <xf numFmtId="4" fontId="3" fillId="9" borderId="17" xfId="0" applyNumberFormat="1" applyFont="1" applyFill="1" applyBorder="1" applyAlignment="1">
      <alignment horizontal="center" vertical="center" wrapText="1"/>
    </xf>
    <xf numFmtId="4" fontId="11" fillId="0" borderId="28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center" vertical="center"/>
    </xf>
    <xf numFmtId="4" fontId="0" fillId="0" borderId="0" xfId="0" applyNumberFormat="1"/>
    <xf numFmtId="0" fontId="24" fillId="0" borderId="29" xfId="0" applyFont="1" applyBorder="1" applyAlignment="1">
      <alignment horizontal="center" vertical="center" wrapText="1"/>
    </xf>
    <xf numFmtId="0" fontId="0" fillId="0" borderId="31" xfId="0" applyBorder="1"/>
    <xf numFmtId="0" fontId="24" fillId="0" borderId="33" xfId="0" applyFont="1" applyBorder="1" applyAlignment="1">
      <alignment horizontal="center"/>
    </xf>
    <xf numFmtId="0" fontId="24" fillId="0" borderId="12" xfId="0" applyFont="1" applyBorder="1"/>
    <xf numFmtId="0" fontId="0" fillId="0" borderId="33" xfId="0" applyBorder="1"/>
    <xf numFmtId="0" fontId="25" fillId="0" borderId="12" xfId="0" applyFont="1" applyBorder="1"/>
    <xf numFmtId="0" fontId="25" fillId="0" borderId="12" xfId="0" applyFont="1" applyBorder="1" applyAlignment="1">
      <alignment horizontal="center"/>
    </xf>
    <xf numFmtId="0" fontId="0" fillId="0" borderId="36" xfId="0" applyBorder="1"/>
    <xf numFmtId="0" fontId="24" fillId="0" borderId="37" xfId="0" applyFont="1" applyBorder="1" applyAlignment="1">
      <alignment horizontal="center" wrapText="1"/>
    </xf>
    <xf numFmtId="4" fontId="25" fillId="0" borderId="37" xfId="0" applyNumberFormat="1" applyFont="1" applyBorder="1"/>
    <xf numFmtId="4" fontId="0" fillId="0" borderId="38" xfId="0" applyNumberFormat="1" applyBorder="1"/>
    <xf numFmtId="0" fontId="0" fillId="2" borderId="0" xfId="0" applyFill="1"/>
    <xf numFmtId="0" fontId="24" fillId="2" borderId="30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wrapText="1"/>
    </xf>
    <xf numFmtId="4" fontId="0" fillId="2" borderId="12" xfId="0" applyNumberFormat="1" applyFill="1" applyBorder="1"/>
    <xf numFmtId="0" fontId="0" fillId="2" borderId="34" xfId="0" applyFill="1" applyBorder="1"/>
    <xf numFmtId="4" fontId="10" fillId="2" borderId="12" xfId="0" applyNumberFormat="1" applyFont="1" applyFill="1" applyBorder="1"/>
    <xf numFmtId="4" fontId="0" fillId="2" borderId="34" xfId="0" applyNumberFormat="1" applyFill="1" applyBorder="1"/>
    <xf numFmtId="2" fontId="0" fillId="2" borderId="34" xfId="0" applyNumberFormat="1" applyFill="1" applyBorder="1"/>
    <xf numFmtId="4" fontId="25" fillId="2" borderId="12" xfId="0" applyNumberFormat="1" applyFont="1" applyFill="1" applyBorder="1"/>
    <xf numFmtId="4" fontId="24" fillId="2" borderId="12" xfId="0" applyNumberFormat="1" applyFont="1" applyFill="1" applyBorder="1"/>
    <xf numFmtId="4" fontId="24" fillId="2" borderId="34" xfId="0" applyNumberFormat="1" applyFont="1" applyFill="1" applyBorder="1"/>
    <xf numFmtId="2" fontId="24" fillId="2" borderId="34" xfId="0" applyNumberFormat="1" applyFont="1" applyFill="1" applyBorder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3" fontId="0" fillId="2" borderId="40" xfId="0" applyNumberFormat="1" applyFill="1" applyBorder="1" applyAlignment="1">
      <alignment horizontal="center"/>
    </xf>
    <xf numFmtId="4" fontId="24" fillId="2" borderId="39" xfId="0" applyNumberFormat="1" applyFont="1" applyFill="1" applyBorder="1" applyAlignment="1">
      <alignment horizontal="center" vertical="center" wrapText="1"/>
    </xf>
    <xf numFmtId="4" fontId="24" fillId="2" borderId="39" xfId="0" applyNumberFormat="1" applyFont="1" applyFill="1" applyBorder="1" applyAlignment="1">
      <alignment horizontal="center" wrapText="1"/>
    </xf>
    <xf numFmtId="0" fontId="27" fillId="0" borderId="0" xfId="0" applyFont="1"/>
    <xf numFmtId="0" fontId="28" fillId="3" borderId="1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/>
    </xf>
    <xf numFmtId="4" fontId="28" fillId="4" borderId="1" xfId="0" applyNumberFormat="1" applyFont="1" applyFill="1" applyBorder="1" applyAlignment="1">
      <alignment vertical="center" wrapText="1"/>
    </xf>
    <xf numFmtId="4" fontId="28" fillId="4" borderId="13" xfId="0" applyNumberFormat="1" applyFont="1" applyFill="1" applyBorder="1" applyAlignment="1">
      <alignment vertical="center" wrapText="1"/>
    </xf>
    <xf numFmtId="0" fontId="27" fillId="0" borderId="12" xfId="0" applyFont="1" applyBorder="1"/>
    <xf numFmtId="4" fontId="27" fillId="3" borderId="1" xfId="0" applyNumberFormat="1" applyFont="1" applyFill="1" applyBorder="1" applyAlignment="1">
      <alignment vertical="center" wrapText="1"/>
    </xf>
    <xf numFmtId="4" fontId="27" fillId="3" borderId="13" xfId="0" applyNumberFormat="1" applyFont="1" applyFill="1" applyBorder="1" applyAlignment="1">
      <alignment vertical="center" wrapText="1"/>
    </xf>
    <xf numFmtId="3" fontId="27" fillId="3" borderId="1" xfId="0" applyNumberFormat="1" applyFont="1" applyFill="1" applyBorder="1" applyAlignment="1">
      <alignment vertical="center" wrapText="1"/>
    </xf>
    <xf numFmtId="3" fontId="27" fillId="3" borderId="1" xfId="0" applyNumberFormat="1" applyFont="1" applyFill="1" applyBorder="1" applyAlignment="1">
      <alignment vertical="center"/>
    </xf>
    <xf numFmtId="3" fontId="27" fillId="3" borderId="13" xfId="0" applyNumberFormat="1" applyFont="1" applyFill="1" applyBorder="1" applyAlignment="1">
      <alignment vertical="center"/>
    </xf>
    <xf numFmtId="4" fontId="28" fillId="4" borderId="1" xfId="0" applyNumberFormat="1" applyFont="1" applyFill="1" applyBorder="1" applyAlignment="1">
      <alignment horizontal="right" vertical="center"/>
    </xf>
    <xf numFmtId="4" fontId="28" fillId="4" borderId="13" xfId="0" applyNumberFormat="1" applyFont="1" applyFill="1" applyBorder="1" applyAlignment="1">
      <alignment horizontal="right" vertical="center"/>
    </xf>
    <xf numFmtId="4" fontId="27" fillId="3" borderId="1" xfId="0" applyNumberFormat="1" applyFont="1" applyFill="1" applyBorder="1" applyAlignment="1">
      <alignment vertical="center"/>
    </xf>
    <xf numFmtId="4" fontId="27" fillId="3" borderId="13" xfId="0" applyNumberFormat="1" applyFont="1" applyFill="1" applyBorder="1" applyAlignment="1">
      <alignment vertical="center"/>
    </xf>
    <xf numFmtId="4" fontId="29" fillId="4" borderId="2" xfId="0" applyNumberFormat="1" applyFont="1" applyFill="1" applyBorder="1" applyAlignment="1">
      <alignment horizontal="right" vertical="center"/>
    </xf>
    <xf numFmtId="4" fontId="29" fillId="4" borderId="14" xfId="0" applyNumberFormat="1" applyFont="1" applyFill="1" applyBorder="1" applyAlignment="1">
      <alignment horizontal="right" vertical="center"/>
    </xf>
    <xf numFmtId="0" fontId="27" fillId="2" borderId="0" xfId="0" applyFont="1" applyFill="1"/>
    <xf numFmtId="3" fontId="28" fillId="3" borderId="1" xfId="0" applyNumberFormat="1" applyFont="1" applyFill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/>
    </xf>
    <xf numFmtId="0" fontId="28" fillId="3" borderId="6" xfId="0" applyFont="1" applyFill="1" applyBorder="1" applyAlignment="1">
      <alignment horizontal="right" vertical="center"/>
    </xf>
    <xf numFmtId="3" fontId="28" fillId="3" borderId="6" xfId="0" applyNumberFormat="1" applyFont="1" applyFill="1" applyBorder="1" applyAlignment="1">
      <alignment horizontal="right" vertical="center"/>
    </xf>
    <xf numFmtId="3" fontId="29" fillId="4" borderId="2" xfId="0" applyNumberFormat="1" applyFont="1" applyFill="1" applyBorder="1" applyAlignment="1">
      <alignment horizontal="right" vertical="center"/>
    </xf>
    <xf numFmtId="0" fontId="27" fillId="8" borderId="12" xfId="0" applyFont="1" applyFill="1" applyBorder="1"/>
    <xf numFmtId="0" fontId="29" fillId="5" borderId="0" xfId="0" applyFont="1" applyFill="1" applyAlignment="1">
      <alignment vertical="center" wrapText="1"/>
    </xf>
    <xf numFmtId="0" fontId="29" fillId="5" borderId="0" xfId="0" applyFont="1" applyFill="1" applyAlignment="1">
      <alignment horizontal="right" vertical="center"/>
    </xf>
    <xf numFmtId="4" fontId="28" fillId="3" borderId="1" xfId="0" applyNumberFormat="1" applyFont="1" applyFill="1" applyBorder="1" applyAlignment="1">
      <alignment horizontal="right" vertical="center" wrapText="1"/>
    </xf>
    <xf numFmtId="4" fontId="28" fillId="3" borderId="6" xfId="0" applyNumberFormat="1" applyFont="1" applyFill="1" applyBorder="1" applyAlignment="1">
      <alignment horizontal="right" vertical="center" wrapText="1"/>
    </xf>
    <xf numFmtId="0" fontId="28" fillId="3" borderId="0" xfId="0" applyFont="1" applyFill="1" applyAlignment="1">
      <alignment vertical="center"/>
    </xf>
    <xf numFmtId="0" fontId="28" fillId="3" borderId="0" xfId="0" applyFont="1" applyFill="1" applyAlignment="1">
      <alignment vertical="center" wrapText="1"/>
    </xf>
    <xf numFmtId="0" fontId="27" fillId="3" borderId="0" xfId="0" applyFont="1" applyFill="1" applyAlignment="1">
      <alignment vertical="center" wrapText="1"/>
    </xf>
    <xf numFmtId="0" fontId="27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vertical="center"/>
    </xf>
    <xf numFmtId="4" fontId="28" fillId="3" borderId="11" xfId="0" applyNumberFormat="1" applyFont="1" applyFill="1" applyBorder="1" applyAlignment="1">
      <alignment horizontal="right" vertical="center"/>
    </xf>
    <xf numFmtId="49" fontId="3" fillId="3" borderId="40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49" fontId="3" fillId="3" borderId="40" xfId="0" applyNumberFormat="1" applyFont="1" applyFill="1" applyBorder="1" applyAlignment="1">
      <alignment vertical="center"/>
    </xf>
    <xf numFmtId="4" fontId="3" fillId="3" borderId="40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Border="1" applyAlignment="1">
      <alignment horizontal="right" vertical="center"/>
    </xf>
    <xf numFmtId="0" fontId="3" fillId="7" borderId="12" xfId="0" applyFont="1" applyFill="1" applyBorder="1" applyAlignment="1">
      <alignment vertical="center"/>
    </xf>
    <xf numFmtId="49" fontId="3" fillId="10" borderId="12" xfId="0" applyNumberFormat="1" applyFont="1" applyFill="1" applyBorder="1" applyAlignment="1">
      <alignment horizontal="right" vertical="center"/>
    </xf>
    <xf numFmtId="49" fontId="3" fillId="10" borderId="12" xfId="0" applyNumberFormat="1" applyFont="1" applyFill="1" applyBorder="1" applyAlignment="1">
      <alignment vertical="center"/>
    </xf>
    <xf numFmtId="4" fontId="3" fillId="10" borderId="12" xfId="0" applyNumberFormat="1" applyFont="1" applyFill="1" applyBorder="1" applyAlignment="1">
      <alignment horizontal="right" vertical="center"/>
    </xf>
    <xf numFmtId="3" fontId="3" fillId="7" borderId="12" xfId="0" applyNumberFormat="1" applyFont="1" applyFill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3" fontId="3" fillId="2" borderId="12" xfId="0" applyNumberFormat="1" applyFont="1" applyFill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0" fillId="0" borderId="12" xfId="0" applyFont="1" applyBorder="1" applyAlignment="1">
      <alignment vertical="center"/>
    </xf>
    <xf numFmtId="4" fontId="30" fillId="0" borderId="12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4" fontId="3" fillId="3" borderId="12" xfId="0" applyNumberFormat="1" applyFont="1" applyFill="1" applyBorder="1" applyAlignment="1">
      <alignment vertical="center"/>
    </xf>
    <xf numFmtId="4" fontId="12" fillId="3" borderId="12" xfId="0" applyNumberFormat="1" applyFont="1" applyFill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horizontal="right" vertical="center"/>
    </xf>
    <xf numFmtId="49" fontId="30" fillId="3" borderId="12" xfId="0" applyNumberFormat="1" applyFont="1" applyFill="1" applyBorder="1" applyAlignment="1">
      <alignment horizontal="right" vertical="center"/>
    </xf>
    <xf numFmtId="4" fontId="30" fillId="3" borderId="12" xfId="0" applyNumberFormat="1" applyFont="1" applyFill="1" applyBorder="1" applyAlignment="1">
      <alignment vertical="center"/>
    </xf>
    <xf numFmtId="3" fontId="31" fillId="0" borderId="12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0" fontId="32" fillId="7" borderId="12" xfId="0" applyFont="1" applyFill="1" applyBorder="1" applyAlignment="1">
      <alignment vertical="center"/>
    </xf>
    <xf numFmtId="49" fontId="24" fillId="10" borderId="12" xfId="0" applyNumberFormat="1" applyFont="1" applyFill="1" applyBorder="1" applyAlignment="1">
      <alignment horizontal="right" vertical="center"/>
    </xf>
    <xf numFmtId="0" fontId="24" fillId="7" borderId="12" xfId="0" applyFont="1" applyFill="1" applyBorder="1" applyAlignment="1">
      <alignment vertical="center"/>
    </xf>
    <xf numFmtId="4" fontId="24" fillId="10" borderId="12" xfId="0" applyNumberFormat="1" applyFont="1" applyFill="1" applyBorder="1" applyAlignment="1">
      <alignment vertical="center"/>
    </xf>
    <xf numFmtId="3" fontId="11" fillId="7" borderId="12" xfId="0" applyNumberFormat="1" applyFont="1" applyFill="1" applyBorder="1" applyAlignment="1">
      <alignment horizontal="right" vertical="center"/>
    </xf>
    <xf numFmtId="3" fontId="14" fillId="7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right" vertical="center"/>
    </xf>
    <xf numFmtId="49" fontId="7" fillId="3" borderId="12" xfId="0" applyNumberFormat="1" applyFont="1" applyFill="1" applyBorder="1" applyAlignment="1">
      <alignment vertical="center"/>
    </xf>
    <xf numFmtId="4" fontId="7" fillId="3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/>
    </xf>
    <xf numFmtId="3" fontId="33" fillId="7" borderId="12" xfId="0" applyNumberFormat="1" applyFont="1" applyFill="1" applyBorder="1" applyAlignment="1">
      <alignment horizontal="right" vertical="center"/>
    </xf>
    <xf numFmtId="3" fontId="33" fillId="0" borderId="12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49" fontId="30" fillId="0" borderId="12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49" fontId="3" fillId="9" borderId="12" xfId="0" applyNumberFormat="1" applyFont="1" applyFill="1" applyBorder="1" applyAlignment="1">
      <alignment horizontal="right" vertical="center"/>
    </xf>
    <xf numFmtId="49" fontId="3" fillId="9" borderId="12" xfId="0" applyNumberFormat="1" applyFont="1" applyFill="1" applyBorder="1" applyAlignment="1">
      <alignment vertical="center"/>
    </xf>
    <xf numFmtId="4" fontId="3" fillId="9" borderId="12" xfId="0" applyNumberFormat="1" applyFont="1" applyFill="1" applyBorder="1" applyAlignment="1">
      <alignment horizontal="right" vertical="center"/>
    </xf>
    <xf numFmtId="49" fontId="15" fillId="9" borderId="12" xfId="0" applyNumberFormat="1" applyFont="1" applyFill="1" applyBorder="1" applyAlignment="1">
      <alignment horizontal="right" vertical="center"/>
    </xf>
    <xf numFmtId="49" fontId="15" fillId="9" borderId="12" xfId="0" applyNumberFormat="1" applyFont="1" applyFill="1" applyBorder="1" applyAlignment="1">
      <alignment vertical="center"/>
    </xf>
    <xf numFmtId="4" fontId="15" fillId="9" borderId="12" xfId="0" applyNumberFormat="1" applyFont="1" applyFill="1" applyBorder="1" applyAlignment="1">
      <alignment horizontal="right" vertical="center"/>
    </xf>
    <xf numFmtId="49" fontId="24" fillId="0" borderId="12" xfId="0" applyNumberFormat="1" applyFont="1" applyBorder="1" applyAlignment="1">
      <alignment horizontal="right" vertical="center"/>
    </xf>
    <xf numFmtId="4" fontId="30" fillId="3" borderId="12" xfId="0" applyNumberFormat="1" applyFont="1" applyFill="1" applyBorder="1" applyAlignment="1">
      <alignment horizontal="right" vertical="center" wrapText="1"/>
    </xf>
    <xf numFmtId="4" fontId="15" fillId="3" borderId="12" xfId="0" applyNumberFormat="1" applyFont="1" applyFill="1" applyBorder="1" applyAlignment="1">
      <alignment horizontal="right" vertical="center" wrapText="1"/>
    </xf>
    <xf numFmtId="3" fontId="5" fillId="2" borderId="12" xfId="0" applyNumberFormat="1" applyFont="1" applyFill="1" applyBorder="1" applyAlignment="1">
      <alignment horizontal="right" vertical="center"/>
    </xf>
    <xf numFmtId="3" fontId="5" fillId="7" borderId="12" xfId="0" applyNumberFormat="1" applyFont="1" applyFill="1" applyBorder="1" applyAlignment="1">
      <alignment horizontal="right" vertical="center"/>
    </xf>
    <xf numFmtId="49" fontId="3" fillId="3" borderId="12" xfId="0" applyNumberFormat="1" applyFont="1" applyFill="1" applyBorder="1" applyAlignment="1">
      <alignment horizontal="left" vertical="center"/>
    </xf>
    <xf numFmtId="49" fontId="12" fillId="3" borderId="12" xfId="0" applyNumberFormat="1" applyFont="1" applyFill="1" applyBorder="1" applyAlignment="1">
      <alignment horizontal="left" vertical="center"/>
    </xf>
    <xf numFmtId="3" fontId="33" fillId="2" borderId="12" xfId="0" applyNumberFormat="1" applyFont="1" applyFill="1" applyBorder="1" applyAlignment="1">
      <alignment horizontal="right" vertical="center"/>
    </xf>
    <xf numFmtId="0" fontId="15" fillId="3" borderId="12" xfId="0" applyFont="1" applyFill="1" applyBorder="1" applyAlignment="1">
      <alignment horizontal="right" vertical="center"/>
    </xf>
    <xf numFmtId="49" fontId="15" fillId="3" borderId="12" xfId="0" applyNumberFormat="1" applyFont="1" applyFill="1" applyBorder="1" applyAlignment="1">
      <alignment horizontal="left" vertical="center"/>
    </xf>
    <xf numFmtId="0" fontId="30" fillId="0" borderId="12" xfId="0" applyFont="1" applyBorder="1" applyAlignment="1">
      <alignment horizontal="right" vertical="center"/>
    </xf>
    <xf numFmtId="0" fontId="34" fillId="0" borderId="12" xfId="0" applyFont="1" applyBorder="1" applyAlignment="1">
      <alignment vertical="center"/>
    </xf>
    <xf numFmtId="49" fontId="30" fillId="0" borderId="12" xfId="0" applyNumberFormat="1" applyFont="1" applyBorder="1" applyAlignment="1">
      <alignment horizontal="left" vertical="center"/>
    </xf>
    <xf numFmtId="0" fontId="12" fillId="0" borderId="12" xfId="0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left" vertical="center"/>
    </xf>
    <xf numFmtId="4" fontId="9" fillId="0" borderId="0" xfId="0" applyNumberFormat="1" applyFont="1" applyAlignment="1">
      <alignment vertical="center"/>
    </xf>
    <xf numFmtId="49" fontId="12" fillId="0" borderId="12" xfId="0" applyNumberFormat="1" applyFont="1" applyBorder="1" applyAlignment="1">
      <alignment horizontal="left" vertical="center"/>
    </xf>
    <xf numFmtId="3" fontId="7" fillId="0" borderId="12" xfId="0" applyNumberFormat="1" applyFont="1" applyBorder="1" applyAlignment="1">
      <alignment horizontal="right" vertical="center"/>
    </xf>
    <xf numFmtId="3" fontId="15" fillId="0" borderId="12" xfId="0" applyNumberFormat="1" applyFont="1" applyBorder="1" applyAlignment="1">
      <alignment horizontal="right" vertical="center"/>
    </xf>
    <xf numFmtId="49" fontId="15" fillId="3" borderId="12" xfId="0" applyNumberFormat="1" applyFont="1" applyFill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49" fontId="15" fillId="3" borderId="12" xfId="0" applyNumberFormat="1" applyFont="1" applyFill="1" applyBorder="1" applyAlignment="1">
      <alignment horizontal="left" vertical="center" wrapText="1"/>
    </xf>
    <xf numFmtId="4" fontId="15" fillId="3" borderId="12" xfId="0" applyNumberFormat="1" applyFont="1" applyFill="1" applyBorder="1" applyAlignment="1">
      <alignment vertical="center"/>
    </xf>
    <xf numFmtId="49" fontId="35" fillId="3" borderId="12" xfId="0" applyNumberFormat="1" applyFont="1" applyFill="1" applyBorder="1" applyAlignment="1">
      <alignment vertical="center"/>
    </xf>
    <xf numFmtId="0" fontId="36" fillId="7" borderId="12" xfId="0" applyFont="1" applyFill="1" applyBorder="1" applyAlignment="1">
      <alignment vertical="center"/>
    </xf>
    <xf numFmtId="0" fontId="36" fillId="10" borderId="12" xfId="0" applyFont="1" applyFill="1" applyBorder="1" applyAlignment="1">
      <alignment horizontal="center" vertical="center"/>
    </xf>
    <xf numFmtId="49" fontId="36" fillId="10" borderId="12" xfId="0" applyNumberFormat="1" applyFont="1" applyFill="1" applyBorder="1" applyAlignment="1">
      <alignment horizontal="right" vertical="center"/>
    </xf>
    <xf numFmtId="49" fontId="36" fillId="10" borderId="12" xfId="0" applyNumberFormat="1" applyFont="1" applyFill="1" applyBorder="1" applyAlignment="1">
      <alignment vertical="center"/>
    </xf>
    <xf numFmtId="3" fontId="36" fillId="10" borderId="12" xfId="0" applyNumberFormat="1" applyFont="1" applyFill="1" applyBorder="1" applyAlignment="1">
      <alignment horizontal="right" vertical="center" wrapText="1"/>
    </xf>
    <xf numFmtId="4" fontId="36" fillId="10" borderId="12" xfId="0" applyNumberFormat="1" applyFont="1" applyFill="1" applyBorder="1" applyAlignment="1">
      <alignment horizontal="right" vertical="center" wrapText="1"/>
    </xf>
    <xf numFmtId="3" fontId="37" fillId="7" borderId="12" xfId="0" applyNumberFormat="1" applyFont="1" applyFill="1" applyBorder="1" applyAlignment="1">
      <alignment horizontal="right" vertical="center"/>
    </xf>
    <xf numFmtId="0" fontId="36" fillId="0" borderId="12" xfId="0" applyFont="1" applyBorder="1" applyAlignment="1">
      <alignment vertical="center"/>
    </xf>
    <xf numFmtId="0" fontId="36" fillId="3" borderId="12" xfId="0" applyFont="1" applyFill="1" applyBorder="1" applyAlignment="1">
      <alignment horizontal="center" vertical="center"/>
    </xf>
    <xf numFmtId="49" fontId="36" fillId="3" borderId="12" xfId="0" applyNumberFormat="1" applyFont="1" applyFill="1" applyBorder="1" applyAlignment="1">
      <alignment horizontal="right" vertical="center"/>
    </xf>
    <xf numFmtId="49" fontId="36" fillId="3" borderId="12" xfId="0" applyNumberFormat="1" applyFont="1" applyFill="1" applyBorder="1" applyAlignment="1">
      <alignment vertical="center"/>
    </xf>
    <xf numFmtId="3" fontId="36" fillId="3" borderId="12" xfId="0" applyNumberFormat="1" applyFont="1" applyFill="1" applyBorder="1" applyAlignment="1">
      <alignment horizontal="right" vertical="center" wrapText="1"/>
    </xf>
    <xf numFmtId="4" fontId="36" fillId="3" borderId="12" xfId="0" applyNumberFormat="1" applyFont="1" applyFill="1" applyBorder="1" applyAlignment="1">
      <alignment horizontal="right" vertical="center" wrapText="1"/>
    </xf>
    <xf numFmtId="3" fontId="37" fillId="0" borderId="12" xfId="0" applyNumberFormat="1" applyFont="1" applyBorder="1" applyAlignment="1">
      <alignment horizontal="right" vertical="center"/>
    </xf>
    <xf numFmtId="0" fontId="38" fillId="0" borderId="12" xfId="0" applyFont="1" applyBorder="1" applyAlignment="1">
      <alignment vertical="center"/>
    </xf>
    <xf numFmtId="0" fontId="38" fillId="3" borderId="12" xfId="0" applyFont="1" applyFill="1" applyBorder="1" applyAlignment="1">
      <alignment horizontal="center" vertical="center"/>
    </xf>
    <xf numFmtId="49" fontId="38" fillId="3" borderId="12" xfId="0" applyNumberFormat="1" applyFont="1" applyFill="1" applyBorder="1" applyAlignment="1">
      <alignment horizontal="right" vertical="center"/>
    </xf>
    <xf numFmtId="49" fontId="38" fillId="3" borderId="12" xfId="0" applyNumberFormat="1" applyFont="1" applyFill="1" applyBorder="1" applyAlignment="1">
      <alignment vertical="center"/>
    </xf>
    <xf numFmtId="4" fontId="38" fillId="3" borderId="12" xfId="0" applyNumberFormat="1" applyFont="1" applyFill="1" applyBorder="1" applyAlignment="1">
      <alignment horizontal="right" vertical="center" wrapText="1"/>
    </xf>
    <xf numFmtId="49" fontId="35" fillId="3" borderId="12" xfId="0" applyNumberFormat="1" applyFont="1" applyFill="1" applyBorder="1" applyAlignment="1">
      <alignment horizontal="right" vertical="center"/>
    </xf>
    <xf numFmtId="4" fontId="35" fillId="3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vertical="center"/>
    </xf>
    <xf numFmtId="49" fontId="7" fillId="9" borderId="12" xfId="0" applyNumberFormat="1" applyFont="1" applyFill="1" applyBorder="1" applyAlignment="1">
      <alignment horizontal="right" vertical="center"/>
    </xf>
    <xf numFmtId="4" fontId="7" fillId="3" borderId="12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49" fontId="3" fillId="3" borderId="12" xfId="0" applyNumberFormat="1" applyFont="1" applyFill="1" applyBorder="1" applyAlignment="1">
      <alignment vertical="center"/>
    </xf>
    <xf numFmtId="3" fontId="36" fillId="2" borderId="12" xfId="0" applyNumberFormat="1" applyFont="1" applyFill="1" applyBorder="1" applyAlignment="1">
      <alignment horizontal="right" vertical="center"/>
    </xf>
    <xf numFmtId="0" fontId="7" fillId="7" borderId="12" xfId="0" applyFont="1" applyFill="1" applyBorder="1" applyAlignment="1">
      <alignment vertical="center"/>
    </xf>
    <xf numFmtId="0" fontId="30" fillId="10" borderId="12" xfId="0" applyFont="1" applyFill="1" applyBorder="1" applyAlignment="1">
      <alignment horizontal="right" vertical="center"/>
    </xf>
    <xf numFmtId="49" fontId="7" fillId="10" borderId="12" xfId="0" applyNumberFormat="1" applyFont="1" applyFill="1" applyBorder="1" applyAlignment="1">
      <alignment horizontal="right" vertical="center"/>
    </xf>
    <xf numFmtId="49" fontId="30" fillId="10" borderId="12" xfId="0" applyNumberFormat="1" applyFont="1" applyFill="1" applyBorder="1" applyAlignment="1">
      <alignment horizontal="left" vertical="center"/>
    </xf>
    <xf numFmtId="2" fontId="39" fillId="10" borderId="12" xfId="0" applyNumberFormat="1" applyFont="1" applyFill="1" applyBorder="1" applyAlignment="1">
      <alignment horizontal="right" vertical="center" wrapText="1"/>
    </xf>
    <xf numFmtId="2" fontId="7" fillId="10" borderId="12" xfId="0" applyNumberFormat="1" applyFont="1" applyFill="1" applyBorder="1" applyAlignment="1">
      <alignment horizontal="right" vertical="center" wrapText="1"/>
    </xf>
    <xf numFmtId="3" fontId="12" fillId="7" borderId="12" xfId="0" applyNumberFormat="1" applyFont="1" applyFill="1" applyBorder="1" applyAlignment="1">
      <alignment horizontal="right" vertical="center"/>
    </xf>
    <xf numFmtId="0" fontId="30" fillId="3" borderId="12" xfId="0" applyFont="1" applyFill="1" applyBorder="1" applyAlignment="1">
      <alignment horizontal="right" vertical="center"/>
    </xf>
    <xf numFmtId="49" fontId="30" fillId="3" borderId="12" xfId="0" applyNumberFormat="1" applyFont="1" applyFill="1" applyBorder="1" applyAlignment="1">
      <alignment horizontal="left" vertical="center"/>
    </xf>
    <xf numFmtId="2" fontId="39" fillId="9" borderId="12" xfId="0" applyNumberFormat="1" applyFont="1" applyFill="1" applyBorder="1" applyAlignment="1">
      <alignment horizontal="right" vertical="center" wrapText="1"/>
    </xf>
    <xf numFmtId="2" fontId="7" fillId="9" borderId="12" xfId="0" applyNumberFormat="1" applyFont="1" applyFill="1" applyBorder="1" applyAlignment="1">
      <alignment horizontal="right" vertical="center" wrapText="1"/>
    </xf>
    <xf numFmtId="4" fontId="39" fillId="10" borderId="12" xfId="0" applyNumberFormat="1" applyFont="1" applyFill="1" applyBorder="1" applyAlignment="1">
      <alignment horizontal="right" vertical="center" wrapText="1"/>
    </xf>
    <xf numFmtId="4" fontId="39" fillId="9" borderId="12" xfId="0" applyNumberFormat="1" applyFont="1" applyFill="1" applyBorder="1" applyAlignment="1">
      <alignment horizontal="right" vertical="center" wrapText="1"/>
    </xf>
    <xf numFmtId="4" fontId="40" fillId="9" borderId="12" xfId="0" applyNumberFormat="1" applyFont="1" applyFill="1" applyBorder="1" applyAlignment="1">
      <alignment horizontal="right" vertical="center" wrapText="1"/>
    </xf>
    <xf numFmtId="2" fontId="40" fillId="9" borderId="12" xfId="0" applyNumberFormat="1" applyFont="1" applyFill="1" applyBorder="1" applyAlignment="1">
      <alignment horizontal="right" vertical="center" wrapText="1"/>
    </xf>
    <xf numFmtId="2" fontId="3" fillId="10" borderId="12" xfId="0" applyNumberFormat="1" applyFont="1" applyFill="1" applyBorder="1" applyAlignment="1">
      <alignment horizontal="right" vertical="center"/>
    </xf>
    <xf numFmtId="3" fontId="41" fillId="7" borderId="12" xfId="0" applyNumberFormat="1" applyFont="1" applyFill="1" applyBorder="1" applyAlignment="1">
      <alignment horizontal="right" vertical="center"/>
    </xf>
    <xf numFmtId="2" fontId="3" fillId="3" borderId="12" xfId="0" applyNumberFormat="1" applyFont="1" applyFill="1" applyBorder="1" applyAlignment="1">
      <alignment horizontal="right" vertical="center"/>
    </xf>
    <xf numFmtId="0" fontId="12" fillId="2" borderId="12" xfId="0" applyFont="1" applyFill="1" applyBorder="1" applyAlignment="1">
      <alignment vertical="center"/>
    </xf>
    <xf numFmtId="2" fontId="12" fillId="3" borderId="12" xfId="0" applyNumberFormat="1" applyFont="1" applyFill="1" applyBorder="1" applyAlignment="1">
      <alignment horizontal="right" vertical="center"/>
    </xf>
    <xf numFmtId="2" fontId="7" fillId="3" borderId="12" xfId="0" applyNumberFormat="1" applyFont="1" applyFill="1" applyBorder="1" applyAlignment="1">
      <alignment horizontal="right" vertical="center"/>
    </xf>
    <xf numFmtId="2" fontId="7" fillId="10" borderId="12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2" fontId="3" fillId="9" borderId="12" xfId="0" applyNumberFormat="1" applyFont="1" applyFill="1" applyBorder="1" applyAlignment="1">
      <alignment horizontal="right" vertical="center"/>
    </xf>
    <xf numFmtId="2" fontId="6" fillId="3" borderId="12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42" fillId="9" borderId="11" xfId="0" applyNumberFormat="1" applyFont="1" applyFill="1" applyBorder="1" applyAlignment="1">
      <alignment horizontal="center" vertical="center"/>
    </xf>
    <xf numFmtId="3" fontId="3" fillId="9" borderId="11" xfId="0" applyNumberFormat="1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horizontal="center" vertical="center" wrapText="1"/>
    </xf>
    <xf numFmtId="3" fontId="4" fillId="9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3" fillId="9" borderId="11" xfId="0" applyNumberFormat="1" applyFont="1" applyFill="1" applyBorder="1" applyAlignment="1">
      <alignment horizontal="center" vertical="center"/>
    </xf>
    <xf numFmtId="3" fontId="3" fillId="9" borderId="11" xfId="0" applyNumberFormat="1" applyFont="1" applyFill="1" applyBorder="1" applyAlignment="1">
      <alignment horizontal="left" vertical="center"/>
    </xf>
    <xf numFmtId="4" fontId="3" fillId="9" borderId="11" xfId="0" applyNumberFormat="1" applyFont="1" applyFill="1" applyBorder="1" applyAlignment="1">
      <alignment vertical="center"/>
    </xf>
    <xf numFmtId="3" fontId="3" fillId="9" borderId="11" xfId="0" applyNumberFormat="1" applyFont="1" applyFill="1" applyBorder="1" applyAlignment="1">
      <alignment vertical="center"/>
    </xf>
    <xf numFmtId="3" fontId="3" fillId="9" borderId="11" xfId="0" applyNumberFormat="1" applyFont="1" applyFill="1" applyBorder="1" applyAlignment="1">
      <alignment horizontal="right" vertical="center"/>
    </xf>
    <xf numFmtId="3" fontId="3" fillId="9" borderId="11" xfId="0" applyNumberFormat="1" applyFont="1" applyFill="1" applyBorder="1" applyAlignment="1">
      <alignment horizontal="left" vertical="top"/>
    </xf>
    <xf numFmtId="49" fontId="12" fillId="9" borderId="11" xfId="0" applyNumberFormat="1" applyFont="1" applyFill="1" applyBorder="1" applyAlignment="1">
      <alignment horizontal="center" vertical="center"/>
    </xf>
    <xf numFmtId="3" fontId="12" fillId="9" borderId="11" xfId="0" applyNumberFormat="1" applyFont="1" applyFill="1" applyBorder="1" applyAlignment="1">
      <alignment horizontal="left" vertical="top"/>
    </xf>
    <xf numFmtId="4" fontId="12" fillId="9" borderId="11" xfId="0" applyNumberFormat="1" applyFont="1" applyFill="1" applyBorder="1" applyAlignment="1">
      <alignment vertical="center"/>
    </xf>
    <xf numFmtId="3" fontId="12" fillId="9" borderId="11" xfId="0" applyNumberFormat="1" applyFont="1" applyFill="1" applyBorder="1" applyAlignment="1">
      <alignment vertical="center"/>
    </xf>
    <xf numFmtId="3" fontId="12" fillId="9" borderId="11" xfId="0" applyNumberFormat="1" applyFont="1" applyFill="1" applyBorder="1" applyAlignment="1">
      <alignment horizontal="right" vertical="center"/>
    </xf>
    <xf numFmtId="49" fontId="14" fillId="9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49" fontId="14" fillId="2" borderId="11" xfId="0" applyNumberFormat="1" applyFont="1" applyFill="1" applyBorder="1" applyAlignment="1">
      <alignment vertical="center" wrapText="1"/>
    </xf>
    <xf numFmtId="4" fontId="14" fillId="2" borderId="11" xfId="0" applyNumberFormat="1" applyFont="1" applyFill="1" applyBorder="1" applyAlignment="1">
      <alignment vertical="center"/>
    </xf>
    <xf numFmtId="3" fontId="14" fillId="2" borderId="11" xfId="0" applyNumberFormat="1" applyFont="1" applyFill="1" applyBorder="1" applyAlignment="1">
      <alignment horizontal="right" vertical="center"/>
    </xf>
    <xf numFmtId="3" fontId="14" fillId="9" borderId="11" xfId="0" applyNumberFormat="1" applyFont="1" applyFill="1" applyBorder="1" applyAlignment="1">
      <alignment horizontal="right" vertical="center"/>
    </xf>
    <xf numFmtId="0" fontId="27" fillId="7" borderId="12" xfId="0" applyFont="1" applyFill="1" applyBorder="1"/>
    <xf numFmtId="4" fontId="43" fillId="2" borderId="11" xfId="0" applyNumberFormat="1" applyFont="1" applyFill="1" applyBorder="1" applyAlignment="1">
      <alignment vertical="center"/>
    </xf>
    <xf numFmtId="4" fontId="15" fillId="3" borderId="11" xfId="0" applyNumberFormat="1" applyFont="1" applyFill="1" applyBorder="1" applyAlignment="1">
      <alignment horizontal="right" vertical="center"/>
    </xf>
    <xf numFmtId="4" fontId="15" fillId="0" borderId="11" xfId="2" applyNumberFormat="1" applyFont="1" applyBorder="1" applyAlignment="1">
      <alignment horizontal="right" vertical="center"/>
    </xf>
    <xf numFmtId="4" fontId="0" fillId="0" borderId="24" xfId="0" applyNumberFormat="1" applyBorder="1" applyAlignment="1" applyProtection="1">
      <alignment horizontal="right" vertical="center" shrinkToFit="1"/>
      <protection locked="0"/>
    </xf>
    <xf numFmtId="3" fontId="30" fillId="2" borderId="11" xfId="1" applyNumberFormat="1" applyFont="1" applyFill="1" applyBorder="1" applyAlignment="1">
      <alignment horizontal="right" vertical="center"/>
    </xf>
    <xf numFmtId="3" fontId="30" fillId="2" borderId="22" xfId="1" applyNumberFormat="1" applyFont="1" applyFill="1" applyBorder="1" applyAlignment="1">
      <alignment horizontal="right" vertical="center"/>
    </xf>
    <xf numFmtId="4" fontId="15" fillId="2" borderId="25" xfId="1" applyNumberFormat="1" applyFont="1" applyFill="1" applyBorder="1" applyAlignment="1">
      <alignment horizontal="right" vertical="center" wrapText="1"/>
    </xf>
    <xf numFmtId="4" fontId="1" fillId="0" borderId="24" xfId="0" applyNumberFormat="1" applyFont="1" applyBorder="1" applyAlignment="1" applyProtection="1">
      <alignment horizontal="right" vertical="center" shrinkToFit="1"/>
      <protection locked="0"/>
    </xf>
    <xf numFmtId="3" fontId="30" fillId="2" borderId="25" xfId="1" applyNumberFormat="1" applyFont="1" applyFill="1" applyBorder="1" applyAlignment="1">
      <alignment horizontal="right" vertical="center"/>
    </xf>
    <xf numFmtId="3" fontId="30" fillId="2" borderId="26" xfId="1" applyNumberFormat="1" applyFont="1" applyFill="1" applyBorder="1" applyAlignment="1">
      <alignment horizontal="right" vertical="center"/>
    </xf>
    <xf numFmtId="1" fontId="23" fillId="11" borderId="11" xfId="0" applyNumberFormat="1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center" vertical="center"/>
    </xf>
    <xf numFmtId="0" fontId="30" fillId="9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4" fontId="44" fillId="9" borderId="11" xfId="0" applyNumberFormat="1" applyFont="1" applyFill="1" applyBorder="1" applyAlignment="1">
      <alignment horizontal="right" vertical="center"/>
    </xf>
    <xf numFmtId="4" fontId="30" fillId="0" borderId="11" xfId="0" applyNumberFormat="1" applyFont="1" applyBorder="1" applyAlignment="1">
      <alignment horizontal="right" vertical="center"/>
    </xf>
    <xf numFmtId="4" fontId="30" fillId="9" borderId="11" xfId="0" applyNumberFormat="1" applyFont="1" applyFill="1" applyBorder="1" applyAlignment="1">
      <alignment horizontal="right" vertical="center"/>
    </xf>
    <xf numFmtId="0" fontId="24" fillId="0" borderId="0" xfId="0" applyFont="1"/>
    <xf numFmtId="0" fontId="15" fillId="0" borderId="11" xfId="0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right" vertical="center"/>
    </xf>
    <xf numFmtId="4" fontId="10" fillId="9" borderId="11" xfId="0" applyNumberFormat="1" applyFont="1" applyFill="1" applyBorder="1" applyAlignment="1">
      <alignment horizontal="right" vertical="center"/>
    </xf>
    <xf numFmtId="4" fontId="24" fillId="9" borderId="11" xfId="0" applyNumberFormat="1" applyFont="1" applyFill="1" applyBorder="1" applyAlignment="1">
      <alignment horizontal="right" vertical="center"/>
    </xf>
    <xf numFmtId="4" fontId="37" fillId="9" borderId="11" xfId="0" applyNumberFormat="1" applyFont="1" applyFill="1" applyBorder="1" applyAlignment="1">
      <alignment horizontal="right" vertical="center"/>
    </xf>
    <xf numFmtId="4" fontId="39" fillId="0" borderId="11" xfId="0" applyNumberFormat="1" applyFont="1" applyBorder="1" applyAlignment="1">
      <alignment horizontal="right" vertical="center"/>
    </xf>
    <xf numFmtId="4" fontId="37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24" fillId="0" borderId="11" xfId="0" applyNumberFormat="1" applyFont="1" applyBorder="1" applyAlignment="1">
      <alignment horizontal="right" vertical="center"/>
    </xf>
    <xf numFmtId="0" fontId="30" fillId="9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right"/>
    </xf>
    <xf numFmtId="4" fontId="37" fillId="0" borderId="11" xfId="0" applyNumberFormat="1" applyFont="1" applyBorder="1" applyAlignment="1">
      <alignment horizontal="right"/>
    </xf>
    <xf numFmtId="4" fontId="39" fillId="9" borderId="11" xfId="0" applyNumberFormat="1" applyFont="1" applyFill="1" applyBorder="1" applyAlignment="1">
      <alignment horizontal="right" vertical="center"/>
    </xf>
    <xf numFmtId="4" fontId="5" fillId="14" borderId="11" xfId="0" applyNumberFormat="1" applyFont="1" applyFill="1" applyBorder="1" applyAlignment="1">
      <alignment vertical="center"/>
    </xf>
    <xf numFmtId="4" fontId="44" fillId="14" borderId="11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15" fillId="2" borderId="11" xfId="0" applyNumberFormat="1" applyFont="1" applyFill="1" applyBorder="1" applyAlignment="1">
      <alignment horizontal="right" vertical="center"/>
    </xf>
    <xf numFmtId="4" fontId="45" fillId="9" borderId="11" xfId="0" applyNumberFormat="1" applyFont="1" applyFill="1" applyBorder="1" applyAlignment="1">
      <alignment horizontal="right" vertical="center"/>
    </xf>
    <xf numFmtId="4" fontId="44" fillId="2" borderId="11" xfId="0" applyNumberFormat="1" applyFont="1" applyFill="1" applyBorder="1" applyAlignment="1">
      <alignment horizontal="right" vertical="center"/>
    </xf>
    <xf numFmtId="4" fontId="45" fillId="2" borderId="11" xfId="0" applyNumberFormat="1" applyFont="1" applyFill="1" applyBorder="1" applyAlignment="1">
      <alignment horizontal="right" vertical="center"/>
    </xf>
    <xf numFmtId="4" fontId="46" fillId="2" borderId="11" xfId="0" applyNumberFormat="1" applyFont="1" applyFill="1" applyBorder="1" applyAlignment="1">
      <alignment horizontal="right" vertical="center"/>
    </xf>
    <xf numFmtId="4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/>
    <xf numFmtId="4" fontId="47" fillId="2" borderId="12" xfId="0" applyNumberFormat="1" applyFont="1" applyFill="1" applyBorder="1"/>
    <xf numFmtId="4" fontId="46" fillId="2" borderId="35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12" xfId="0" applyNumberFormat="1" applyFont="1" applyFill="1" applyBorder="1" applyAlignment="1">
      <alignment vertical="center"/>
    </xf>
    <xf numFmtId="4" fontId="15" fillId="3" borderId="12" xfId="0" applyNumberFormat="1" applyFont="1" applyFill="1" applyBorder="1" applyAlignment="1">
      <alignment horizontal="right" vertical="center"/>
    </xf>
    <xf numFmtId="0" fontId="30" fillId="0" borderId="11" xfId="0" applyFont="1" applyBorder="1" applyAlignment="1">
      <alignment horizontal="center" vertical="center"/>
    </xf>
    <xf numFmtId="4" fontId="31" fillId="0" borderId="11" xfId="0" applyNumberFormat="1" applyFont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26" fillId="2" borderId="0" xfId="1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28" fillId="4" borderId="1" xfId="0" applyNumberFormat="1" applyFont="1" applyFill="1" applyBorder="1" applyAlignment="1">
      <alignment vertical="center" wrapText="1"/>
    </xf>
    <xf numFmtId="4" fontId="27" fillId="3" borderId="1" xfId="0" applyNumberFormat="1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/>
    </xf>
    <xf numFmtId="4" fontId="28" fillId="4" borderId="1" xfId="0" applyNumberFormat="1" applyFont="1" applyFill="1" applyBorder="1" applyAlignment="1">
      <alignment vertical="center"/>
    </xf>
    <xf numFmtId="4" fontId="27" fillId="3" borderId="1" xfId="0" applyNumberFormat="1" applyFont="1" applyFill="1" applyBorder="1" applyAlignment="1">
      <alignment vertical="center"/>
    </xf>
    <xf numFmtId="4" fontId="29" fillId="4" borderId="2" xfId="0" applyNumberFormat="1" applyFont="1" applyFill="1" applyBorder="1" applyAlignment="1">
      <alignment vertical="center" wrapText="1"/>
    </xf>
    <xf numFmtId="0" fontId="28" fillId="3" borderId="0" xfId="0" applyFont="1" applyFill="1" applyAlignment="1">
      <alignment horizontal="center" vertical="center" wrapText="1"/>
    </xf>
    <xf numFmtId="4" fontId="28" fillId="7" borderId="8" xfId="1" applyNumberFormat="1" applyFont="1" applyFill="1" applyBorder="1" applyAlignment="1">
      <alignment horizontal="left" vertical="center" wrapText="1"/>
    </xf>
    <xf numFmtId="4" fontId="28" fillId="7" borderId="9" xfId="1" applyNumberFormat="1" applyFont="1" applyFill="1" applyBorder="1" applyAlignment="1">
      <alignment horizontal="left" vertical="center" wrapText="1"/>
    </xf>
    <xf numFmtId="4" fontId="28" fillId="7" borderId="10" xfId="1" applyNumberFormat="1" applyFont="1" applyFill="1" applyBorder="1" applyAlignment="1">
      <alignment horizontal="left" vertical="center" wrapText="1"/>
    </xf>
    <xf numFmtId="4" fontId="28" fillId="3" borderId="11" xfId="0" applyNumberFormat="1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0" fontId="29" fillId="4" borderId="7" xfId="0" applyFont="1" applyFill="1" applyBorder="1" applyAlignment="1">
      <alignment vertical="center" wrapText="1"/>
    </xf>
    <xf numFmtId="0" fontId="29" fillId="4" borderId="2" xfId="0" applyFont="1" applyFill="1" applyBorder="1" applyAlignment="1">
      <alignment vertical="center" wrapText="1"/>
    </xf>
    <xf numFmtId="4" fontId="28" fillId="6" borderId="8" xfId="1" applyNumberFormat="1" applyFont="1" applyFill="1" applyBorder="1" applyAlignment="1">
      <alignment horizontal="left" vertical="center" wrapText="1"/>
    </xf>
    <xf numFmtId="4" fontId="28" fillId="6" borderId="9" xfId="1" applyNumberFormat="1" applyFont="1" applyFill="1" applyBorder="1" applyAlignment="1">
      <alignment horizontal="left" vertical="center" wrapText="1"/>
    </xf>
    <xf numFmtId="4" fontId="28" fillId="6" borderId="10" xfId="1" applyNumberFormat="1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3" fontId="2" fillId="9" borderId="15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3" fontId="11" fillId="3" borderId="12" xfId="0" applyNumberFormat="1" applyFont="1" applyFill="1" applyBorder="1" applyAlignment="1">
      <alignment horizontal="center" vertical="center"/>
    </xf>
    <xf numFmtId="3" fontId="11" fillId="3" borderId="16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3" fillId="3" borderId="12" xfId="0" applyNumberFormat="1" applyFont="1" applyFill="1" applyBorder="1" applyAlignment="1">
      <alignment horizontal="center" vertical="center"/>
    </xf>
    <xf numFmtId="3" fontId="42" fillId="9" borderId="41" xfId="0" applyNumberFormat="1" applyFont="1" applyFill="1" applyBorder="1" applyAlignment="1">
      <alignment horizontal="center" vertical="center"/>
    </xf>
    <xf numFmtId="3" fontId="42" fillId="9" borderId="42" xfId="0" applyNumberFormat="1" applyFont="1" applyFill="1" applyBorder="1" applyAlignment="1">
      <alignment horizontal="center" vertical="center"/>
    </xf>
    <xf numFmtId="3" fontId="42" fillId="9" borderId="43" xfId="0" applyNumberFormat="1" applyFont="1" applyFill="1" applyBorder="1" applyAlignment="1">
      <alignment horizontal="center" vertical="center"/>
    </xf>
    <xf numFmtId="3" fontId="4" fillId="9" borderId="44" xfId="0" applyNumberFormat="1" applyFont="1" applyFill="1" applyBorder="1" applyAlignment="1">
      <alignment horizontal="center" vertical="center" wrapText="1"/>
    </xf>
    <xf numFmtId="3" fontId="4" fillId="9" borderId="45" xfId="0" applyNumberFormat="1" applyFont="1" applyFill="1" applyBorder="1" applyAlignment="1">
      <alignment horizontal="center" vertical="center" wrapText="1"/>
    </xf>
    <xf numFmtId="3" fontId="4" fillId="9" borderId="46" xfId="0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9" fillId="2" borderId="0" xfId="1" applyFont="1" applyFill="1" applyAlignment="1">
      <alignment vertical="center" wrapText="1"/>
    </xf>
    <xf numFmtId="0" fontId="19" fillId="2" borderId="0" xfId="1" applyFont="1" applyFill="1" applyAlignment="1">
      <alignment wrapText="1"/>
    </xf>
    <xf numFmtId="0" fontId="3" fillId="2" borderId="0" xfId="1" applyFont="1" applyFill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</cellXfs>
  <cellStyles count="3">
    <cellStyle name="Normalno" xfId="0" builtinId="0"/>
    <cellStyle name="Normalno 2" xfId="1" xr:uid="{FA1AD0F6-8208-4E49-A8E6-F397C3E28C72}"/>
    <cellStyle name="Normalno 4" xfId="2" xr:uid="{CA3B697D-BDCD-4346-960B-54E012432DCC}"/>
  </cellStyles>
  <dxfs count="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KM%20SPLIT\Documents\IZVJE&#352;TAJ%20O%20IZVR&#352;ENJU%20FINANCIJSKOG%20PLANA%20ZA%202023%20OP&#262;I%20DIO.xlsx" TargetMode="External"/><Relationship Id="rId1" Type="http://schemas.openxmlformats.org/officeDocument/2006/relationships/externalLinkPath" Target="IZVJE&#352;TAJ%20O%20IZVR&#352;ENJU%20FINANCIJSKOG%20PLANA%20ZA%202023%20OP&#262;I%20D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ŽETAK "/>
      <sheetName val="RAČUN PRIHODA I RASHODA"/>
      <sheetName val="Rashodi -funkcijska"/>
      <sheetName val="Račun financiranja"/>
      <sheetName val="POSEBNI_DIO_"/>
      <sheetName val="KONTROLNA TABLICA"/>
    </sheetNames>
    <sheetDataSet>
      <sheetData sheetId="0"/>
      <sheetData sheetId="1"/>
      <sheetData sheetId="2"/>
      <sheetData sheetId="3"/>
      <sheetData sheetId="4">
        <row r="30">
          <cell r="D30">
            <v>0</v>
          </cell>
        </row>
        <row r="39">
          <cell r="D39">
            <v>0</v>
          </cell>
        </row>
        <row r="44">
          <cell r="C44"/>
        </row>
        <row r="46">
          <cell r="D46"/>
        </row>
        <row r="53">
          <cell r="D53"/>
        </row>
        <row r="63">
          <cell r="D63"/>
        </row>
        <row r="64">
          <cell r="D64">
            <v>0</v>
          </cell>
        </row>
        <row r="66">
          <cell r="D66">
            <v>0</v>
          </cell>
        </row>
        <row r="67">
          <cell r="C67">
            <v>0</v>
          </cell>
          <cell r="D67">
            <v>0</v>
          </cell>
        </row>
        <row r="75">
          <cell r="D75">
            <v>0</v>
          </cell>
        </row>
        <row r="77">
          <cell r="D77">
            <v>0</v>
          </cell>
        </row>
        <row r="95">
          <cell r="D95"/>
        </row>
        <row r="97">
          <cell r="D97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50F8F-A2DF-4763-AB42-D40092448BE3}">
  <dimension ref="A1:J23"/>
  <sheetViews>
    <sheetView workbookViewId="0">
      <selection activeCell="J24" sqref="J24"/>
    </sheetView>
  </sheetViews>
  <sheetFormatPr defaultRowHeight="12.75" x14ac:dyDescent="0.2"/>
  <cols>
    <col min="1" max="4" width="9.140625" style="178"/>
    <col min="5" max="5" width="6.85546875" style="178" customWidth="1"/>
    <col min="6" max="6" width="10.140625" style="178" customWidth="1"/>
    <col min="7" max="7" width="10.28515625" style="178" customWidth="1"/>
    <col min="8" max="8" width="9.5703125" style="178" customWidth="1"/>
    <col min="9" max="9" width="7" style="178" customWidth="1"/>
    <col min="10" max="10" width="6.7109375" style="178" customWidth="1"/>
    <col min="11" max="16384" width="9.140625" style="178"/>
  </cols>
  <sheetData>
    <row r="1" spans="1:10" x14ac:dyDescent="0.2">
      <c r="A1" s="418" t="s">
        <v>0</v>
      </c>
      <c r="B1" s="418"/>
      <c r="C1" s="418"/>
      <c r="D1" s="418"/>
      <c r="E1" s="418"/>
      <c r="F1" s="418"/>
      <c r="G1" s="418"/>
      <c r="H1" s="418"/>
    </row>
    <row r="2" spans="1:10" x14ac:dyDescent="0.2">
      <c r="A2" s="419" t="s">
        <v>1</v>
      </c>
      <c r="B2" s="419"/>
      <c r="C2" s="419"/>
      <c r="D2" s="419"/>
      <c r="E2" s="419"/>
      <c r="F2" s="419"/>
      <c r="G2" s="419"/>
      <c r="H2" s="419"/>
    </row>
    <row r="3" spans="1:10" ht="38.25" x14ac:dyDescent="0.2">
      <c r="A3" s="420" t="s">
        <v>2</v>
      </c>
      <c r="B3" s="420"/>
      <c r="C3" s="420"/>
      <c r="D3" s="420"/>
      <c r="E3" s="420"/>
      <c r="F3" s="179" t="s">
        <v>21</v>
      </c>
      <c r="G3" s="179" t="s">
        <v>3</v>
      </c>
      <c r="H3" s="180" t="s">
        <v>22</v>
      </c>
      <c r="I3" s="181" t="s">
        <v>23</v>
      </c>
      <c r="J3" s="181" t="s">
        <v>23</v>
      </c>
    </row>
    <row r="4" spans="1:10" x14ac:dyDescent="0.2">
      <c r="A4" s="421" t="s">
        <v>4</v>
      </c>
      <c r="B4" s="421"/>
      <c r="C4" s="421"/>
      <c r="D4" s="421"/>
      <c r="E4" s="421"/>
      <c r="F4" s="182">
        <f t="shared" ref="F4:H4" si="0">SUM(F5:F6)</f>
        <v>572020.05000000005</v>
      </c>
      <c r="G4" s="182">
        <f t="shared" si="0"/>
        <v>750670</v>
      </c>
      <c r="H4" s="183">
        <f t="shared" si="0"/>
        <v>757796.5</v>
      </c>
      <c r="I4" s="366">
        <v>132</v>
      </c>
      <c r="J4" s="366">
        <v>101</v>
      </c>
    </row>
    <row r="5" spans="1:10" x14ac:dyDescent="0.2">
      <c r="A5" s="422" t="s">
        <v>5</v>
      </c>
      <c r="B5" s="422"/>
      <c r="C5" s="422"/>
      <c r="D5" s="422"/>
      <c r="E5" s="422"/>
      <c r="F5" s="185">
        <v>572020.05000000005</v>
      </c>
      <c r="G5" s="185">
        <v>750670</v>
      </c>
      <c r="H5" s="186">
        <v>757796.5</v>
      </c>
      <c r="I5" s="184">
        <v>132</v>
      </c>
      <c r="J5" s="184">
        <v>101</v>
      </c>
    </row>
    <row r="6" spans="1:10" x14ac:dyDescent="0.2">
      <c r="A6" s="423" t="s">
        <v>6</v>
      </c>
      <c r="B6" s="423"/>
      <c r="C6" s="423"/>
      <c r="D6" s="423"/>
      <c r="E6" s="423"/>
      <c r="F6" s="187">
        <v>0</v>
      </c>
      <c r="G6" s="188">
        <v>0</v>
      </c>
      <c r="H6" s="189">
        <v>0</v>
      </c>
      <c r="I6" s="184"/>
      <c r="J6" s="184"/>
    </row>
    <row r="7" spans="1:10" x14ac:dyDescent="0.2">
      <c r="A7" s="424" t="s">
        <v>7</v>
      </c>
      <c r="B7" s="424"/>
      <c r="C7" s="424"/>
      <c r="D7" s="424"/>
      <c r="E7" s="424"/>
      <c r="F7" s="190">
        <f>SUM(F8:F9)</f>
        <v>546157.29</v>
      </c>
      <c r="G7" s="190">
        <f>SUM(G8:G9)</f>
        <v>749343</v>
      </c>
      <c r="H7" s="191">
        <f>SUM(H8:H9)</f>
        <v>714948.27</v>
      </c>
      <c r="I7" s="366">
        <v>131</v>
      </c>
      <c r="J7" s="366">
        <v>95</v>
      </c>
    </row>
    <row r="8" spans="1:10" x14ac:dyDescent="0.2">
      <c r="A8" s="422" t="s">
        <v>8</v>
      </c>
      <c r="B8" s="422"/>
      <c r="C8" s="422"/>
      <c r="D8" s="422"/>
      <c r="E8" s="422"/>
      <c r="F8" s="185">
        <v>539998.01</v>
      </c>
      <c r="G8" s="185">
        <v>734972</v>
      </c>
      <c r="H8" s="186">
        <v>706869.88</v>
      </c>
      <c r="I8" s="184">
        <v>131</v>
      </c>
      <c r="J8" s="184">
        <v>96</v>
      </c>
    </row>
    <row r="9" spans="1:10" x14ac:dyDescent="0.2">
      <c r="A9" s="425" t="s">
        <v>9</v>
      </c>
      <c r="B9" s="425"/>
      <c r="C9" s="425"/>
      <c r="D9" s="425"/>
      <c r="E9" s="425"/>
      <c r="F9" s="192">
        <v>6159.28</v>
      </c>
      <c r="G9" s="192">
        <v>14371</v>
      </c>
      <c r="H9" s="193">
        <v>8078.39</v>
      </c>
      <c r="I9" s="184">
        <v>131</v>
      </c>
      <c r="J9" s="184">
        <v>56</v>
      </c>
    </row>
    <row r="10" spans="1:10" x14ac:dyDescent="0.2">
      <c r="A10" s="426" t="s">
        <v>10</v>
      </c>
      <c r="B10" s="426"/>
      <c r="C10" s="426"/>
      <c r="D10" s="426"/>
      <c r="E10" s="426"/>
      <c r="F10" s="194">
        <f>SUM(F4-F7)</f>
        <v>25862.760000000009</v>
      </c>
      <c r="G10" s="194">
        <f>SUM(G4-G7)</f>
        <v>1327</v>
      </c>
      <c r="H10" s="195">
        <f>SUM(H4-H7)</f>
        <v>42848.229999999981</v>
      </c>
      <c r="I10" s="366">
        <v>166</v>
      </c>
      <c r="J10" s="366">
        <v>3229</v>
      </c>
    </row>
    <row r="11" spans="1:10" x14ac:dyDescent="0.2">
      <c r="A11" s="196"/>
      <c r="B11" s="196"/>
      <c r="C11" s="196"/>
      <c r="D11" s="196"/>
      <c r="E11" s="196"/>
      <c r="F11" s="196"/>
      <c r="G11" s="196"/>
      <c r="H11" s="196"/>
    </row>
    <row r="12" spans="1:10" x14ac:dyDescent="0.2">
      <c r="A12" s="427" t="s">
        <v>11</v>
      </c>
      <c r="B12" s="427"/>
      <c r="C12" s="427"/>
      <c r="D12" s="427"/>
      <c r="E12" s="427"/>
      <c r="F12" s="427"/>
      <c r="G12" s="427"/>
      <c r="H12" s="427"/>
    </row>
    <row r="13" spans="1:10" ht="38.25" x14ac:dyDescent="0.2">
      <c r="A13" s="416" t="s">
        <v>12</v>
      </c>
      <c r="B13" s="417"/>
      <c r="C13" s="417"/>
      <c r="D13" s="417"/>
      <c r="E13" s="417"/>
      <c r="F13" s="179" t="s">
        <v>21</v>
      </c>
      <c r="G13" s="179" t="s">
        <v>3</v>
      </c>
      <c r="H13" s="180" t="s">
        <v>22</v>
      </c>
      <c r="I13" s="181" t="s">
        <v>23</v>
      </c>
      <c r="J13" s="181" t="s">
        <v>23</v>
      </c>
    </row>
    <row r="14" spans="1:10" x14ac:dyDescent="0.2">
      <c r="A14" s="432" t="s">
        <v>13</v>
      </c>
      <c r="B14" s="433"/>
      <c r="C14" s="433"/>
      <c r="D14" s="433"/>
      <c r="E14" s="433"/>
      <c r="F14" s="197"/>
      <c r="G14" s="198"/>
      <c r="H14" s="199"/>
      <c r="I14" s="184"/>
      <c r="J14" s="184"/>
    </row>
    <row r="15" spans="1:10" x14ac:dyDescent="0.2">
      <c r="A15" s="432" t="s">
        <v>14</v>
      </c>
      <c r="B15" s="433"/>
      <c r="C15" s="433"/>
      <c r="D15" s="433"/>
      <c r="E15" s="433"/>
      <c r="F15" s="198"/>
      <c r="G15" s="197"/>
      <c r="H15" s="200"/>
      <c r="I15" s="184"/>
      <c r="J15" s="184"/>
    </row>
    <row r="16" spans="1:10" x14ac:dyDescent="0.2">
      <c r="A16" s="434" t="s">
        <v>15</v>
      </c>
      <c r="B16" s="435"/>
      <c r="C16" s="435"/>
      <c r="D16" s="435"/>
      <c r="E16" s="435"/>
      <c r="F16" s="201">
        <f>SUM(F14-F15)</f>
        <v>0</v>
      </c>
      <c r="G16" s="201">
        <f t="shared" ref="G16:H16" si="1">SUM(G14-G15)</f>
        <v>0</v>
      </c>
      <c r="H16" s="201">
        <f t="shared" si="1"/>
        <v>0</v>
      </c>
      <c r="I16" s="202"/>
      <c r="J16" s="202"/>
    </row>
    <row r="17" spans="1:10" x14ac:dyDescent="0.2">
      <c r="A17" s="203"/>
      <c r="B17" s="203"/>
      <c r="C17" s="203"/>
      <c r="D17" s="203"/>
      <c r="E17" s="203"/>
      <c r="F17" s="204"/>
      <c r="G17" s="204"/>
      <c r="H17" s="204"/>
    </row>
    <row r="18" spans="1:10" x14ac:dyDescent="0.2">
      <c r="A18" s="427" t="s">
        <v>16</v>
      </c>
      <c r="B18" s="427"/>
      <c r="C18" s="427"/>
      <c r="D18" s="427"/>
      <c r="E18" s="427"/>
      <c r="F18" s="427"/>
      <c r="G18" s="427"/>
      <c r="H18" s="427"/>
    </row>
    <row r="19" spans="1:10" ht="38.25" x14ac:dyDescent="0.2">
      <c r="A19" s="416" t="s">
        <v>17</v>
      </c>
      <c r="B19" s="417"/>
      <c r="C19" s="417"/>
      <c r="D19" s="417"/>
      <c r="E19" s="417"/>
      <c r="F19" s="179" t="s">
        <v>21</v>
      </c>
      <c r="G19" s="179" t="s">
        <v>3</v>
      </c>
      <c r="H19" s="180" t="s">
        <v>22</v>
      </c>
      <c r="I19" s="181" t="s">
        <v>23</v>
      </c>
      <c r="J19" s="181" t="s">
        <v>23</v>
      </c>
    </row>
    <row r="20" spans="1:10" x14ac:dyDescent="0.2">
      <c r="A20" s="436" t="s">
        <v>18</v>
      </c>
      <c r="B20" s="437"/>
      <c r="C20" s="437"/>
      <c r="D20" s="437"/>
      <c r="E20" s="438"/>
      <c r="F20" s="367">
        <v>-11501.8</v>
      </c>
      <c r="G20" s="205"/>
      <c r="H20" s="206">
        <v>14360.96</v>
      </c>
      <c r="I20" s="184"/>
      <c r="J20" s="184"/>
    </row>
    <row r="21" spans="1:10" x14ac:dyDescent="0.2">
      <c r="A21" s="428" t="s">
        <v>19</v>
      </c>
      <c r="B21" s="429"/>
      <c r="C21" s="429"/>
      <c r="D21" s="429"/>
      <c r="E21" s="430"/>
      <c r="F21" s="367">
        <v>-11501.8</v>
      </c>
      <c r="G21" s="194"/>
      <c r="H21" s="194">
        <v>14360.96</v>
      </c>
      <c r="I21" s="202"/>
      <c r="J21" s="202"/>
    </row>
    <row r="22" spans="1:10" x14ac:dyDescent="0.2">
      <c r="A22" s="207"/>
      <c r="B22" s="208"/>
      <c r="C22" s="209"/>
      <c r="D22" s="210"/>
      <c r="E22" s="208"/>
      <c r="F22" s="211"/>
      <c r="G22" s="211"/>
      <c r="H22" s="211"/>
    </row>
    <row r="23" spans="1:10" x14ac:dyDescent="0.2">
      <c r="A23" s="431" t="s">
        <v>20</v>
      </c>
      <c r="B23" s="431"/>
      <c r="C23" s="431"/>
      <c r="D23" s="431"/>
      <c r="E23" s="431"/>
      <c r="F23" s="212">
        <f>F10+F16+F21</f>
        <v>14360.96000000001</v>
      </c>
      <c r="G23" s="212">
        <f t="shared" ref="G23:H23" si="2">SUM(G10,G16,G21)</f>
        <v>1327</v>
      </c>
      <c r="H23" s="212">
        <f t="shared" si="2"/>
        <v>57209.189999999981</v>
      </c>
      <c r="I23" s="184">
        <v>398</v>
      </c>
      <c r="J23" s="184">
        <v>4311</v>
      </c>
    </row>
  </sheetData>
  <mergeCells count="20">
    <mergeCell ref="A21:E21"/>
    <mergeCell ref="A23:E23"/>
    <mergeCell ref="A14:E14"/>
    <mergeCell ref="A15:E15"/>
    <mergeCell ref="A16:E16"/>
    <mergeCell ref="A18:H18"/>
    <mergeCell ref="A19:E19"/>
    <mergeCell ref="A20:E20"/>
    <mergeCell ref="A13:E13"/>
    <mergeCell ref="A1:H1"/>
    <mergeCell ref="A2:H2"/>
    <mergeCell ref="A3:E3"/>
    <mergeCell ref="A4:E4"/>
    <mergeCell ref="A5:E5"/>
    <mergeCell ref="A6:E6"/>
    <mergeCell ref="A7:E7"/>
    <mergeCell ref="A8:E8"/>
    <mergeCell ref="A9:E9"/>
    <mergeCell ref="A10:E10"/>
    <mergeCell ref="A12:H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276E9-3C18-4E6C-9931-9DFDC7545D5F}">
  <dimension ref="A1:I195"/>
  <sheetViews>
    <sheetView tabSelected="1" topLeftCell="A103" workbookViewId="0">
      <selection activeCell="G105" sqref="G105"/>
    </sheetView>
  </sheetViews>
  <sheetFormatPr defaultRowHeight="15" x14ac:dyDescent="0.25"/>
  <cols>
    <col min="4" max="4" width="30.140625" customWidth="1"/>
    <col min="5" max="5" width="13.42578125" customWidth="1"/>
    <col min="6" max="6" width="12.5703125" customWidth="1"/>
    <col min="7" max="7" width="12.7109375" customWidth="1"/>
    <col min="8" max="8" width="9.140625" customWidth="1"/>
  </cols>
  <sheetData>
    <row r="1" spans="1:9" ht="15.75" x14ac:dyDescent="0.25">
      <c r="A1" s="440" t="s">
        <v>131</v>
      </c>
      <c r="B1" s="440"/>
      <c r="C1" s="440"/>
      <c r="D1" s="440"/>
      <c r="E1" s="440"/>
      <c r="F1" s="440"/>
      <c r="G1" s="440"/>
      <c r="H1" s="440"/>
      <c r="I1" s="440"/>
    </row>
    <row r="2" spans="1:9" ht="15.75" x14ac:dyDescent="0.25">
      <c r="A2" s="441" t="s">
        <v>5</v>
      </c>
      <c r="B2" s="442"/>
      <c r="C2" s="442"/>
      <c r="D2" s="442"/>
      <c r="E2" s="442"/>
      <c r="F2" s="442"/>
      <c r="G2" s="442"/>
      <c r="H2" s="442"/>
      <c r="I2" s="442"/>
    </row>
    <row r="3" spans="1:9" ht="63" x14ac:dyDescent="0.25">
      <c r="A3" s="13" t="s">
        <v>24</v>
      </c>
      <c r="B3" s="13" t="s">
        <v>25</v>
      </c>
      <c r="C3" s="13" t="s">
        <v>26</v>
      </c>
      <c r="D3" s="17" t="s">
        <v>27</v>
      </c>
      <c r="E3" s="18" t="s">
        <v>132</v>
      </c>
      <c r="F3" s="18" t="s">
        <v>133</v>
      </c>
      <c r="G3" s="18" t="s">
        <v>134</v>
      </c>
      <c r="H3" s="13" t="s">
        <v>23</v>
      </c>
      <c r="I3" s="13" t="s">
        <v>23</v>
      </c>
    </row>
    <row r="4" spans="1:9" x14ac:dyDescent="0.25">
      <c r="A4" s="439">
        <v>1</v>
      </c>
      <c r="B4" s="439"/>
      <c r="C4" s="439"/>
      <c r="D4" s="439"/>
      <c r="E4" s="19">
        <v>2</v>
      </c>
      <c r="F4" s="20">
        <v>3</v>
      </c>
      <c r="G4" s="20">
        <v>4</v>
      </c>
      <c r="H4" s="19" t="s">
        <v>28</v>
      </c>
      <c r="I4" s="21" t="s">
        <v>29</v>
      </c>
    </row>
    <row r="5" spans="1:9" x14ac:dyDescent="0.25">
      <c r="A5" s="13">
        <v>6</v>
      </c>
      <c r="B5" s="22"/>
      <c r="C5" s="13"/>
      <c r="D5" s="23" t="s">
        <v>30</v>
      </c>
      <c r="E5" s="24">
        <f>SUM(E11,E15,E19,E25,E34)</f>
        <v>572020.05000000005</v>
      </c>
      <c r="F5" s="24">
        <f>SUM(F11,F15,F19,F25,F34,F29)</f>
        <v>750670</v>
      </c>
      <c r="G5" s="24">
        <f>SUM(G11,G15,G19,G25,G34,G29)</f>
        <v>757796.5</v>
      </c>
      <c r="H5" s="25">
        <f>SUM(G5/E5*100)</f>
        <v>132.47726194212947</v>
      </c>
      <c r="I5" s="25">
        <f>SUM(G5/F5*100)</f>
        <v>100.94935191229169</v>
      </c>
    </row>
    <row r="6" spans="1:9" ht="45" x14ac:dyDescent="0.25">
      <c r="A6" s="5"/>
      <c r="B6" s="26">
        <v>63</v>
      </c>
      <c r="C6" s="27"/>
      <c r="D6" s="28" t="s">
        <v>31</v>
      </c>
      <c r="E6" s="10">
        <f>SUM(E7,E9)</f>
        <v>5839.8</v>
      </c>
      <c r="F6" s="10">
        <v>9630</v>
      </c>
      <c r="G6" s="10">
        <f>SUM(G7,G9)</f>
        <v>9624.76</v>
      </c>
      <c r="H6" s="25">
        <f t="shared" ref="H6:H35" si="0">SUM(G6/E6*100)</f>
        <v>164.81317853351143</v>
      </c>
      <c r="I6" s="25">
        <f t="shared" ref="I6:I35" si="1">SUM(G6/F6*100)</f>
        <v>99.945586708203535</v>
      </c>
    </row>
    <row r="7" spans="1:9" ht="30" x14ac:dyDescent="0.25">
      <c r="A7" s="5"/>
      <c r="B7" s="26" t="s">
        <v>33</v>
      </c>
      <c r="C7" s="27"/>
      <c r="D7" s="28" t="s">
        <v>34</v>
      </c>
      <c r="E7" s="10">
        <f>SUM(E8)</f>
        <v>0</v>
      </c>
      <c r="F7" s="10"/>
      <c r="G7" s="10">
        <f t="shared" ref="G7" si="2">SUM(G8)</f>
        <v>0</v>
      </c>
      <c r="H7" s="25"/>
      <c r="I7" s="25"/>
    </row>
    <row r="8" spans="1:9" ht="30" x14ac:dyDescent="0.25">
      <c r="A8" s="6"/>
      <c r="B8" s="29" t="s">
        <v>35</v>
      </c>
      <c r="C8" s="6"/>
      <c r="D8" s="30" t="s">
        <v>36</v>
      </c>
      <c r="E8" s="11"/>
      <c r="F8" s="11"/>
      <c r="G8" s="11"/>
      <c r="H8" s="25"/>
      <c r="I8" s="25"/>
    </row>
    <row r="9" spans="1:9" ht="45" x14ac:dyDescent="0.25">
      <c r="A9" s="6"/>
      <c r="B9" s="26" t="s">
        <v>32</v>
      </c>
      <c r="C9" s="5"/>
      <c r="D9" s="28" t="s">
        <v>37</v>
      </c>
      <c r="E9" s="10">
        <f>SUM(E10)</f>
        <v>5839.8</v>
      </c>
      <c r="F9" s="10">
        <v>9630</v>
      </c>
      <c r="G9" s="10">
        <v>9624.76</v>
      </c>
      <c r="H9" s="25">
        <f t="shared" si="0"/>
        <v>164.81317853351143</v>
      </c>
      <c r="I9" s="25">
        <f t="shared" si="1"/>
        <v>99.945586708203535</v>
      </c>
    </row>
    <row r="10" spans="1:9" ht="45" x14ac:dyDescent="0.25">
      <c r="A10" s="6"/>
      <c r="B10" s="29" t="s">
        <v>38</v>
      </c>
      <c r="C10" s="6"/>
      <c r="D10" s="30" t="s">
        <v>39</v>
      </c>
      <c r="E10" s="11">
        <v>5839.8</v>
      </c>
      <c r="F10" s="11">
        <v>9630</v>
      </c>
      <c r="G10" s="11">
        <v>9624.76</v>
      </c>
      <c r="H10" s="25">
        <f t="shared" si="0"/>
        <v>164.81317853351143</v>
      </c>
      <c r="I10" s="25">
        <f t="shared" si="1"/>
        <v>99.945586708203535</v>
      </c>
    </row>
    <row r="11" spans="1:9" x14ac:dyDescent="0.25">
      <c r="A11" s="2"/>
      <c r="B11" s="31"/>
      <c r="C11" s="32">
        <v>53</v>
      </c>
      <c r="D11" s="33" t="s">
        <v>40</v>
      </c>
      <c r="E11" s="34">
        <f>SUM(E6)</f>
        <v>5839.8</v>
      </c>
      <c r="F11" s="34">
        <f>SUM(F6)</f>
        <v>9630</v>
      </c>
      <c r="G11" s="34">
        <f>SUM(G6)</f>
        <v>9624.76</v>
      </c>
      <c r="H11" s="35">
        <f t="shared" si="0"/>
        <v>164.81317853351143</v>
      </c>
      <c r="I11" s="35">
        <f t="shared" si="1"/>
        <v>99.945586708203535</v>
      </c>
    </row>
    <row r="12" spans="1:9" ht="60" x14ac:dyDescent="0.25">
      <c r="A12" s="5"/>
      <c r="B12" s="36">
        <v>65</v>
      </c>
      <c r="C12" s="37"/>
      <c r="D12" s="38" t="s">
        <v>41</v>
      </c>
      <c r="E12" s="10">
        <f>SUM(E13)</f>
        <v>96051.99</v>
      </c>
      <c r="F12" s="10">
        <v>154327</v>
      </c>
      <c r="G12" s="10">
        <f t="shared" ref="G12:G13" si="3">SUM(G13)</f>
        <v>198698.33</v>
      </c>
      <c r="H12" s="25">
        <f t="shared" si="0"/>
        <v>206.86539654201854</v>
      </c>
      <c r="I12" s="25">
        <f t="shared" si="1"/>
        <v>128.75150168149446</v>
      </c>
    </row>
    <row r="13" spans="1:9" x14ac:dyDescent="0.25">
      <c r="A13" s="5"/>
      <c r="B13" s="36">
        <v>652</v>
      </c>
      <c r="C13" s="37"/>
      <c r="D13" s="38" t="s">
        <v>42</v>
      </c>
      <c r="E13" s="10">
        <f>SUM(E14)</f>
        <v>96051.99</v>
      </c>
      <c r="F13" s="10"/>
      <c r="G13" s="10">
        <f t="shared" si="3"/>
        <v>198698.33</v>
      </c>
      <c r="H13" s="25">
        <f t="shared" si="0"/>
        <v>206.86539654201854</v>
      </c>
      <c r="I13" s="25"/>
    </row>
    <row r="14" spans="1:9" x14ac:dyDescent="0.25">
      <c r="A14" s="6"/>
      <c r="B14" s="39">
        <v>6526</v>
      </c>
      <c r="C14" s="40"/>
      <c r="D14" s="41" t="s">
        <v>43</v>
      </c>
      <c r="E14" s="11">
        <v>96051.99</v>
      </c>
      <c r="F14" s="11">
        <v>154327</v>
      </c>
      <c r="G14" s="11">
        <v>198698.33</v>
      </c>
      <c r="H14" s="25">
        <f t="shared" si="0"/>
        <v>206.86539654201854</v>
      </c>
      <c r="I14" s="25">
        <f t="shared" si="1"/>
        <v>128.75150168149446</v>
      </c>
    </row>
    <row r="15" spans="1:9" x14ac:dyDescent="0.25">
      <c r="A15" s="2"/>
      <c r="B15" s="31"/>
      <c r="C15" s="32">
        <v>43</v>
      </c>
      <c r="D15" s="33" t="s">
        <v>44</v>
      </c>
      <c r="E15" s="34">
        <f>SUM(E12)</f>
        <v>96051.99</v>
      </c>
      <c r="F15" s="34">
        <f>SUM(F12)</f>
        <v>154327</v>
      </c>
      <c r="G15" s="34">
        <f t="shared" ref="G15" si="4">SUM(G12)</f>
        <v>198698.33</v>
      </c>
      <c r="H15" s="35">
        <f t="shared" si="0"/>
        <v>206.86539654201854</v>
      </c>
      <c r="I15" s="35">
        <f t="shared" si="1"/>
        <v>128.75150168149446</v>
      </c>
    </row>
    <row r="16" spans="1:9" ht="45" x14ac:dyDescent="0.25">
      <c r="A16" s="5"/>
      <c r="B16" s="26">
        <v>66</v>
      </c>
      <c r="C16" s="27"/>
      <c r="D16" s="28" t="s">
        <v>45</v>
      </c>
      <c r="E16" s="24">
        <f>SUM(E17,E21)</f>
        <v>17749.68</v>
      </c>
      <c r="F16" s="24">
        <v>16860</v>
      </c>
      <c r="G16" s="24">
        <f t="shared" ref="G16" si="5">SUM(G17,G21)</f>
        <v>36491.43</v>
      </c>
      <c r="H16" s="25">
        <f t="shared" si="0"/>
        <v>205.58922752410186</v>
      </c>
      <c r="I16" s="25">
        <f t="shared" si="1"/>
        <v>216.4379003558719</v>
      </c>
    </row>
    <row r="17" spans="1:9" ht="30" x14ac:dyDescent="0.25">
      <c r="A17" s="5"/>
      <c r="B17" s="26" t="s">
        <v>46</v>
      </c>
      <c r="C17" s="27"/>
      <c r="D17" s="28" t="s">
        <v>47</v>
      </c>
      <c r="E17" s="24">
        <f>SUM(E18)</f>
        <v>17749.68</v>
      </c>
      <c r="F17" s="24">
        <v>16860</v>
      </c>
      <c r="G17" s="24">
        <f t="shared" ref="G17" si="6">SUM(G18)</f>
        <v>32394.27</v>
      </c>
      <c r="H17" s="25">
        <f t="shared" si="0"/>
        <v>182.50621983044201</v>
      </c>
      <c r="I17" s="25">
        <f t="shared" si="1"/>
        <v>192.13683274021355</v>
      </c>
    </row>
    <row r="18" spans="1:9" x14ac:dyDescent="0.25">
      <c r="A18" s="6"/>
      <c r="B18" s="29" t="s">
        <v>48</v>
      </c>
      <c r="C18" s="42"/>
      <c r="D18" s="30" t="s">
        <v>49</v>
      </c>
      <c r="E18" s="43">
        <v>17749.68</v>
      </c>
      <c r="F18" s="43">
        <v>16860</v>
      </c>
      <c r="G18" s="43">
        <v>32394.27</v>
      </c>
      <c r="H18" s="25">
        <f t="shared" si="0"/>
        <v>182.50621983044201</v>
      </c>
      <c r="I18" s="25">
        <f t="shared" si="1"/>
        <v>192.13683274021355</v>
      </c>
    </row>
    <row r="19" spans="1:9" x14ac:dyDescent="0.25">
      <c r="A19" s="2"/>
      <c r="B19" s="31"/>
      <c r="C19" s="32" t="s">
        <v>50</v>
      </c>
      <c r="D19" s="33" t="s">
        <v>51</v>
      </c>
      <c r="E19" s="34">
        <f>SUM(E18)</f>
        <v>17749.68</v>
      </c>
      <c r="F19" s="34">
        <f>SUM(F18)</f>
        <v>16860</v>
      </c>
      <c r="G19" s="34">
        <f t="shared" ref="G19" si="7">SUM(G18)</f>
        <v>32394.27</v>
      </c>
      <c r="H19" s="35">
        <f t="shared" si="0"/>
        <v>182.50621983044201</v>
      </c>
      <c r="I19" s="35">
        <f t="shared" si="1"/>
        <v>192.13683274021355</v>
      </c>
    </row>
    <row r="20" spans="1:9" s="161" customFormat="1" ht="45" x14ac:dyDescent="0.25">
      <c r="A20" s="9"/>
      <c r="B20" s="53">
        <v>66</v>
      </c>
      <c r="C20" s="54"/>
      <c r="D20" s="28" t="s">
        <v>45</v>
      </c>
      <c r="E20" s="56">
        <v>3318.07</v>
      </c>
      <c r="F20" s="56">
        <v>98</v>
      </c>
      <c r="G20" s="56">
        <v>4097.16</v>
      </c>
      <c r="H20" s="412"/>
      <c r="I20" s="412"/>
    </row>
    <row r="21" spans="1:9" ht="60" x14ac:dyDescent="0.25">
      <c r="A21" s="3"/>
      <c r="B21" s="44">
        <v>663</v>
      </c>
      <c r="C21" s="45"/>
      <c r="D21" s="46" t="s">
        <v>52</v>
      </c>
      <c r="E21" s="47">
        <f>SUM(E24)</f>
        <v>0</v>
      </c>
      <c r="F21" s="47"/>
      <c r="G21" s="47">
        <f>G22+G23</f>
        <v>4097.16</v>
      </c>
      <c r="H21" s="25"/>
      <c r="I21" s="25"/>
    </row>
    <row r="22" spans="1:9" x14ac:dyDescent="0.25">
      <c r="A22" s="4"/>
      <c r="B22" s="29">
        <v>6631</v>
      </c>
      <c r="C22" s="48"/>
      <c r="D22" s="49" t="s">
        <v>53</v>
      </c>
      <c r="E22" s="50">
        <v>3318.07</v>
      </c>
      <c r="F22" s="50"/>
      <c r="G22" s="50">
        <v>4000</v>
      </c>
      <c r="H22" s="25">
        <f t="shared" ref="H22" si="8">SUM(G22/E22*100)</f>
        <v>120.55200764299727</v>
      </c>
      <c r="I22" s="25"/>
    </row>
    <row r="23" spans="1:9" x14ac:dyDescent="0.25">
      <c r="A23" s="3"/>
      <c r="B23" s="51">
        <v>6632</v>
      </c>
      <c r="C23" s="45"/>
      <c r="D23" s="52" t="s">
        <v>135</v>
      </c>
      <c r="E23" s="47"/>
      <c r="F23" s="50">
        <v>98</v>
      </c>
      <c r="G23" s="257">
        <v>97.16</v>
      </c>
      <c r="H23" s="25"/>
      <c r="I23" s="25">
        <f t="shared" si="1"/>
        <v>99.142857142857139</v>
      </c>
    </row>
    <row r="24" spans="1:9" x14ac:dyDescent="0.25">
      <c r="A24" s="4"/>
      <c r="B24" s="29"/>
      <c r="C24" s="48"/>
      <c r="D24" s="49"/>
      <c r="E24" s="50"/>
      <c r="F24" s="50"/>
      <c r="G24" s="50"/>
      <c r="H24" s="25"/>
      <c r="I24" s="25"/>
    </row>
    <row r="25" spans="1:9" x14ac:dyDescent="0.25">
      <c r="A25" s="2"/>
      <c r="B25" s="31"/>
      <c r="C25" s="32" t="s">
        <v>54</v>
      </c>
      <c r="D25" s="33" t="s">
        <v>55</v>
      </c>
      <c r="E25" s="34">
        <f>SUM(E22:E24)</f>
        <v>3318.07</v>
      </c>
      <c r="F25" s="34">
        <v>98</v>
      </c>
      <c r="G25" s="34">
        <v>4097.16</v>
      </c>
      <c r="H25" s="35">
        <f t="shared" si="0"/>
        <v>123.48021590864569</v>
      </c>
      <c r="I25" s="35">
        <f t="shared" si="1"/>
        <v>4180.7755102040819</v>
      </c>
    </row>
    <row r="26" spans="1:9" ht="45" x14ac:dyDescent="0.25">
      <c r="A26" s="9"/>
      <c r="B26" s="53">
        <v>63</v>
      </c>
      <c r="C26" s="54"/>
      <c r="D26" s="55" t="s">
        <v>136</v>
      </c>
      <c r="E26" s="56"/>
      <c r="F26" s="56">
        <v>2000</v>
      </c>
      <c r="G26" s="56">
        <v>2000</v>
      </c>
      <c r="H26" s="25"/>
      <c r="I26" s="25">
        <f t="shared" si="1"/>
        <v>100</v>
      </c>
    </row>
    <row r="27" spans="1:9" ht="45" x14ac:dyDescent="0.25">
      <c r="A27" s="9"/>
      <c r="B27" s="53">
        <v>636</v>
      </c>
      <c r="C27" s="54"/>
      <c r="D27" s="55" t="s">
        <v>137</v>
      </c>
      <c r="E27" s="56"/>
      <c r="F27" s="56">
        <v>2000</v>
      </c>
      <c r="G27" s="56">
        <v>2000</v>
      </c>
      <c r="H27" s="25"/>
      <c r="I27" s="25">
        <f t="shared" si="1"/>
        <v>100</v>
      </c>
    </row>
    <row r="28" spans="1:9" ht="45" x14ac:dyDescent="0.25">
      <c r="A28" s="9"/>
      <c r="B28" s="57">
        <v>6361</v>
      </c>
      <c r="C28" s="54"/>
      <c r="D28" s="55" t="s">
        <v>138</v>
      </c>
      <c r="E28" s="56"/>
      <c r="F28" s="58">
        <v>2000</v>
      </c>
      <c r="G28" s="56">
        <v>2000</v>
      </c>
      <c r="H28" s="25"/>
      <c r="I28" s="25">
        <f t="shared" si="1"/>
        <v>100</v>
      </c>
    </row>
    <row r="29" spans="1:9" ht="30" x14ac:dyDescent="0.25">
      <c r="A29" s="2"/>
      <c r="B29" s="31"/>
      <c r="C29" s="32">
        <v>54</v>
      </c>
      <c r="D29" s="33" t="s">
        <v>139</v>
      </c>
      <c r="E29" s="34"/>
      <c r="F29" s="34">
        <v>2000</v>
      </c>
      <c r="G29" s="34">
        <v>2000</v>
      </c>
      <c r="H29" s="35"/>
      <c r="I29" s="35">
        <f t="shared" si="1"/>
        <v>100</v>
      </c>
    </row>
    <row r="30" spans="1:9" ht="45" x14ac:dyDescent="0.25">
      <c r="A30" s="5"/>
      <c r="B30" s="26">
        <v>67</v>
      </c>
      <c r="C30" s="27"/>
      <c r="D30" s="28" t="s">
        <v>56</v>
      </c>
      <c r="E30" s="10">
        <f>SUM(E31)</f>
        <v>449060.51</v>
      </c>
      <c r="F30" s="10">
        <v>567755</v>
      </c>
      <c r="G30" s="10">
        <f t="shared" ref="G30" si="9">SUM(G31)</f>
        <v>510981.98</v>
      </c>
      <c r="H30" s="25">
        <f t="shared" si="0"/>
        <v>113.7891149680474</v>
      </c>
      <c r="I30" s="25">
        <f t="shared" si="1"/>
        <v>90.000436808130274</v>
      </c>
    </row>
    <row r="31" spans="1:9" ht="60" x14ac:dyDescent="0.25">
      <c r="A31" s="5"/>
      <c r="B31" s="26" t="s">
        <v>57</v>
      </c>
      <c r="C31" s="27"/>
      <c r="D31" s="28" t="s">
        <v>58</v>
      </c>
      <c r="E31" s="10">
        <f>SUM(E32:E33)</f>
        <v>449060.51</v>
      </c>
      <c r="F31" s="10">
        <v>567755</v>
      </c>
      <c r="G31" s="10">
        <f t="shared" ref="G31" si="10">SUM(G32:G33)</f>
        <v>510981.98</v>
      </c>
      <c r="H31" s="25">
        <f t="shared" si="0"/>
        <v>113.7891149680474</v>
      </c>
      <c r="I31" s="25">
        <f t="shared" si="1"/>
        <v>90.000436808130274</v>
      </c>
    </row>
    <row r="32" spans="1:9" ht="45" x14ac:dyDescent="0.25">
      <c r="A32" s="6"/>
      <c r="B32" s="29" t="s">
        <v>59</v>
      </c>
      <c r="C32" s="42"/>
      <c r="D32" s="30" t="s">
        <v>60</v>
      </c>
      <c r="E32" s="11">
        <v>449060.51</v>
      </c>
      <c r="F32" s="413">
        <v>567755</v>
      </c>
      <c r="G32" s="11">
        <v>510981.98</v>
      </c>
      <c r="H32" s="25">
        <f t="shared" si="0"/>
        <v>113.7891149680474</v>
      </c>
      <c r="I32" s="25">
        <f t="shared" si="1"/>
        <v>90.000436808130274</v>
      </c>
    </row>
    <row r="33" spans="1:9" ht="45" x14ac:dyDescent="0.25">
      <c r="A33" s="6"/>
      <c r="B33" s="29" t="s">
        <v>61</v>
      </c>
      <c r="C33" s="42"/>
      <c r="D33" s="30" t="s">
        <v>62</v>
      </c>
      <c r="E33" s="11"/>
      <c r="F33" s="11"/>
      <c r="G33" s="11"/>
      <c r="H33" s="25"/>
      <c r="I33" s="25"/>
    </row>
    <row r="34" spans="1:9" x14ac:dyDescent="0.25">
      <c r="A34" s="2"/>
      <c r="B34" s="2"/>
      <c r="C34" s="32" t="s">
        <v>63</v>
      </c>
      <c r="D34" s="33" t="s">
        <v>64</v>
      </c>
      <c r="E34" s="34">
        <f>SUM(E30)</f>
        <v>449060.51</v>
      </c>
      <c r="F34" s="34">
        <v>567755</v>
      </c>
      <c r="G34" s="34">
        <f>SUM(G30)</f>
        <v>510981.98</v>
      </c>
      <c r="H34" s="35">
        <f t="shared" si="0"/>
        <v>113.7891149680474</v>
      </c>
      <c r="I34" s="35">
        <f t="shared" si="1"/>
        <v>90.000436808130274</v>
      </c>
    </row>
    <row r="35" spans="1:9" x14ac:dyDescent="0.25">
      <c r="A35" s="443" t="s">
        <v>65</v>
      </c>
      <c r="B35" s="443"/>
      <c r="C35" s="443"/>
      <c r="D35" s="443"/>
      <c r="E35" s="60">
        <f>SUM(E11,E15,E19,E25,E34)</f>
        <v>572020.05000000005</v>
      </c>
      <c r="F35" s="60">
        <f>F11+F15+F19+F25+F34+F29</f>
        <v>750670</v>
      </c>
      <c r="G35" s="60">
        <f>SUM(G11,G15,G19,G25,G34+G29)</f>
        <v>757796.5</v>
      </c>
      <c r="H35" s="25">
        <f t="shared" si="0"/>
        <v>132.47726194212947</v>
      </c>
      <c r="I35" s="25">
        <f t="shared" si="1"/>
        <v>100.94935191229169</v>
      </c>
    </row>
    <row r="36" spans="1:9" x14ac:dyDescent="0.25">
      <c r="A36" s="7"/>
      <c r="B36" s="7"/>
      <c r="C36" s="7"/>
      <c r="D36" s="7"/>
      <c r="E36" s="72"/>
      <c r="F36" s="72"/>
      <c r="G36" s="72"/>
      <c r="H36" s="73"/>
      <c r="I36" s="73"/>
    </row>
    <row r="37" spans="1:9" x14ac:dyDescent="0.25">
      <c r="A37" s="7"/>
      <c r="B37" s="7"/>
      <c r="C37" s="7"/>
      <c r="D37" s="7"/>
      <c r="E37" s="72"/>
      <c r="F37" s="72"/>
      <c r="G37" s="72"/>
      <c r="H37" s="73"/>
      <c r="I37" s="73"/>
    </row>
    <row r="38" spans="1:9" x14ac:dyDescent="0.25">
      <c r="A38" s="7"/>
      <c r="B38" s="7"/>
      <c r="C38" s="7"/>
      <c r="D38" s="7"/>
      <c r="E38" s="72"/>
      <c r="F38" s="72"/>
      <c r="G38" s="72"/>
      <c r="H38" s="73"/>
      <c r="I38" s="73"/>
    </row>
    <row r="39" spans="1:9" x14ac:dyDescent="0.25">
      <c r="A39" s="7"/>
      <c r="B39" s="7"/>
      <c r="C39" s="7"/>
      <c r="D39" s="7"/>
      <c r="E39" s="61"/>
      <c r="F39" s="61"/>
      <c r="G39" s="61"/>
      <c r="H39" s="12"/>
      <c r="I39" s="12"/>
    </row>
    <row r="40" spans="1:9" x14ac:dyDescent="0.25">
      <c r="A40" s="444" t="s">
        <v>66</v>
      </c>
      <c r="B40" s="445"/>
      <c r="C40" s="445"/>
      <c r="D40" s="445"/>
      <c r="E40" s="445"/>
      <c r="F40" s="445"/>
      <c r="G40" s="445"/>
      <c r="H40" s="445"/>
      <c r="I40" s="445"/>
    </row>
    <row r="41" spans="1:9" ht="63" x14ac:dyDescent="0.25">
      <c r="A41" s="13" t="s">
        <v>24</v>
      </c>
      <c r="B41" s="13" t="s">
        <v>25</v>
      </c>
      <c r="C41" s="13" t="s">
        <v>26</v>
      </c>
      <c r="D41" s="59" t="s">
        <v>27</v>
      </c>
      <c r="E41" s="18" t="s">
        <v>132</v>
      </c>
      <c r="F41" s="18" t="s">
        <v>133</v>
      </c>
      <c r="G41" s="18" t="s">
        <v>134</v>
      </c>
      <c r="H41" s="13" t="s">
        <v>23</v>
      </c>
      <c r="I41" s="13" t="s">
        <v>23</v>
      </c>
    </row>
    <row r="42" spans="1:9" x14ac:dyDescent="0.25">
      <c r="A42" s="439">
        <v>1</v>
      </c>
      <c r="B42" s="439"/>
      <c r="C42" s="439"/>
      <c r="D42" s="439"/>
      <c r="E42" s="19">
        <v>2</v>
      </c>
      <c r="F42" s="20">
        <v>3</v>
      </c>
      <c r="G42" s="20">
        <v>4</v>
      </c>
      <c r="H42" s="19" t="s">
        <v>28</v>
      </c>
      <c r="I42" s="21" t="s">
        <v>29</v>
      </c>
    </row>
    <row r="43" spans="1:9" x14ac:dyDescent="0.25">
      <c r="A43" s="17">
        <v>9</v>
      </c>
      <c r="B43" s="17"/>
      <c r="C43" s="17"/>
      <c r="D43" s="23" t="s">
        <v>67</v>
      </c>
      <c r="E43" s="22">
        <f>SUM(E44)</f>
        <v>0</v>
      </c>
      <c r="F43" s="22">
        <f t="shared" ref="F43:G45" si="11">SUM(F44)</f>
        <v>0</v>
      </c>
      <c r="G43" s="24">
        <f t="shared" si="11"/>
        <v>14360.96</v>
      </c>
      <c r="H43" s="25"/>
      <c r="I43" s="25"/>
    </row>
    <row r="44" spans="1:9" x14ac:dyDescent="0.25">
      <c r="A44" s="17"/>
      <c r="B44" s="27">
        <v>92</v>
      </c>
      <c r="C44" s="17"/>
      <c r="D44" s="23" t="s">
        <v>68</v>
      </c>
      <c r="E44" s="22">
        <f>SUM(E45)</f>
        <v>0</v>
      </c>
      <c r="F44" s="22">
        <f t="shared" si="11"/>
        <v>0</v>
      </c>
      <c r="G44" s="24">
        <f t="shared" si="11"/>
        <v>14360.96</v>
      </c>
      <c r="H44" s="25"/>
      <c r="I44" s="25"/>
    </row>
    <row r="45" spans="1:9" x14ac:dyDescent="0.25">
      <c r="A45" s="17"/>
      <c r="B45" s="27">
        <v>922</v>
      </c>
      <c r="C45" s="17"/>
      <c r="D45" s="62" t="s">
        <v>69</v>
      </c>
      <c r="E45" s="22">
        <f>SUM(E46)</f>
        <v>0</v>
      </c>
      <c r="F45" s="22">
        <f t="shared" si="11"/>
        <v>0</v>
      </c>
      <c r="G45" s="24">
        <f t="shared" si="11"/>
        <v>14360.96</v>
      </c>
      <c r="H45" s="25"/>
      <c r="I45" s="25"/>
    </row>
    <row r="46" spans="1:9" x14ac:dyDescent="0.25">
      <c r="A46" s="63"/>
      <c r="B46" s="42">
        <v>9221</v>
      </c>
      <c r="C46" s="63"/>
      <c r="D46" s="64" t="s">
        <v>70</v>
      </c>
      <c r="E46" s="65">
        <f>SUM(E47:E49)</f>
        <v>0</v>
      </c>
      <c r="F46" s="65">
        <f t="shared" ref="F46:G46" si="12">SUM(F47:F49)</f>
        <v>0</v>
      </c>
      <c r="G46" s="43">
        <f t="shared" si="12"/>
        <v>14360.96</v>
      </c>
      <c r="H46" s="66"/>
      <c r="I46" s="66"/>
    </row>
    <row r="47" spans="1:9" x14ac:dyDescent="0.25">
      <c r="A47" s="8"/>
      <c r="B47" s="67"/>
      <c r="C47" s="8" t="s">
        <v>71</v>
      </c>
      <c r="D47" s="68" t="s">
        <v>72</v>
      </c>
      <c r="E47" s="69">
        <v>0</v>
      </c>
      <c r="F47" s="69">
        <v>0</v>
      </c>
      <c r="G47" s="70">
        <f>SUM([1]POSEBNI_DIO_!D66)</f>
        <v>0</v>
      </c>
      <c r="H47" s="71"/>
      <c r="I47" s="71"/>
    </row>
    <row r="48" spans="1:9" x14ac:dyDescent="0.25">
      <c r="A48" s="8"/>
      <c r="B48" s="67"/>
      <c r="C48" s="8" t="s">
        <v>73</v>
      </c>
      <c r="D48" s="68" t="s">
        <v>245</v>
      </c>
      <c r="E48" s="69"/>
      <c r="F48" s="69">
        <v>0</v>
      </c>
      <c r="G48" s="368">
        <v>14360.96</v>
      </c>
      <c r="H48" s="71"/>
      <c r="I48" s="71"/>
    </row>
    <row r="49" spans="1:9" x14ac:dyDescent="0.25">
      <c r="A49" s="8"/>
      <c r="B49" s="67"/>
      <c r="C49" s="8" t="s">
        <v>74</v>
      </c>
      <c r="D49" s="68" t="s">
        <v>75</v>
      </c>
      <c r="E49" s="69">
        <v>0</v>
      </c>
      <c r="F49" s="69">
        <v>0</v>
      </c>
      <c r="G49" s="70">
        <v>0</v>
      </c>
      <c r="H49" s="71"/>
      <c r="I49" s="71"/>
    </row>
    <row r="61" spans="1:9" ht="15.75" x14ac:dyDescent="0.25">
      <c r="A61" s="446" t="s">
        <v>186</v>
      </c>
      <c r="B61" s="447"/>
      <c r="C61" s="447"/>
      <c r="D61" s="447"/>
      <c r="E61" s="447"/>
      <c r="F61" s="447"/>
      <c r="G61" s="447"/>
      <c r="H61" s="447"/>
      <c r="I61" s="447"/>
    </row>
    <row r="62" spans="1:9" ht="63" x14ac:dyDescent="0.25">
      <c r="A62" s="13" t="s">
        <v>24</v>
      </c>
      <c r="B62" s="13" t="s">
        <v>25</v>
      </c>
      <c r="C62" s="13" t="s">
        <v>26</v>
      </c>
      <c r="D62" s="17" t="s">
        <v>27</v>
      </c>
      <c r="E62" s="18" t="s">
        <v>132</v>
      </c>
      <c r="F62" s="18" t="s">
        <v>133</v>
      </c>
      <c r="G62" s="18" t="s">
        <v>134</v>
      </c>
      <c r="H62" s="13" t="s">
        <v>23</v>
      </c>
      <c r="I62" s="13" t="s">
        <v>23</v>
      </c>
    </row>
    <row r="63" spans="1:9" x14ac:dyDescent="0.25">
      <c r="A63" s="439">
        <v>1</v>
      </c>
      <c r="B63" s="439"/>
      <c r="C63" s="439"/>
      <c r="D63" s="439"/>
      <c r="E63" s="19">
        <v>2</v>
      </c>
      <c r="F63" s="20">
        <v>3</v>
      </c>
      <c r="G63" s="20">
        <v>4</v>
      </c>
      <c r="H63" s="19" t="s">
        <v>28</v>
      </c>
      <c r="I63" s="21" t="s">
        <v>29</v>
      </c>
    </row>
    <row r="64" spans="1:9" x14ac:dyDescent="0.25">
      <c r="A64" s="213">
        <v>3</v>
      </c>
      <c r="B64" s="213"/>
      <c r="C64" s="214"/>
      <c r="D64" s="215" t="s">
        <v>76</v>
      </c>
      <c r="E64" s="216">
        <f>E65+E72+E94+E98+E105+E113+E116+E140+E145+E153+E157</f>
        <v>539998.01</v>
      </c>
      <c r="F64" s="216">
        <f t="shared" ref="F64:G64" si="13">F65+F72+F94+F98+F105+F113+F116+F140+F145+F153+F157</f>
        <v>734972</v>
      </c>
      <c r="G64" s="216">
        <f t="shared" si="13"/>
        <v>706869.87999999989</v>
      </c>
      <c r="H64" s="217">
        <f t="shared" ref="H64:H159" si="14">SUM(G64/E64*100)</f>
        <v>130.90231202889061</v>
      </c>
      <c r="I64" s="217">
        <f t="shared" ref="I64:I156" si="15">SUM(G64/F64*100)</f>
        <v>96.176436653369095</v>
      </c>
    </row>
    <row r="65" spans="1:9" x14ac:dyDescent="0.25">
      <c r="A65" s="218"/>
      <c r="B65" s="219">
        <v>31</v>
      </c>
      <c r="C65" s="218"/>
      <c r="D65" s="220" t="s">
        <v>77</v>
      </c>
      <c r="E65" s="221">
        <f>E66+E68+E70</f>
        <v>385763.87</v>
      </c>
      <c r="F65" s="221">
        <f t="shared" ref="F65:G65" si="16">F66+F68+F70</f>
        <v>398377</v>
      </c>
      <c r="G65" s="221">
        <f t="shared" si="16"/>
        <v>382895.83999999997</v>
      </c>
      <c r="H65" s="222">
        <f t="shared" si="14"/>
        <v>99.256532240823887</v>
      </c>
      <c r="I65" s="222">
        <f t="shared" si="15"/>
        <v>96.113942320967311</v>
      </c>
    </row>
    <row r="66" spans="1:9" x14ac:dyDescent="0.25">
      <c r="A66" s="3"/>
      <c r="B66" s="223">
        <v>311</v>
      </c>
      <c r="C66" s="224"/>
      <c r="D66" s="3" t="s">
        <v>78</v>
      </c>
      <c r="E66" s="47">
        <f>SUM(E67)</f>
        <v>315106.65999999997</v>
      </c>
      <c r="F66" s="47">
        <v>309000</v>
      </c>
      <c r="G66" s="47">
        <v>298201.37</v>
      </c>
      <c r="H66" s="217">
        <f t="shared" si="14"/>
        <v>94.6350578562827</v>
      </c>
      <c r="I66" s="225">
        <f t="shared" si="15"/>
        <v>96.505297734627831</v>
      </c>
    </row>
    <row r="67" spans="1:9" x14ac:dyDescent="0.25">
      <c r="A67" s="224"/>
      <c r="B67" s="226">
        <v>3111</v>
      </c>
      <c r="C67" s="224"/>
      <c r="D67" s="224" t="s">
        <v>79</v>
      </c>
      <c r="E67" s="227">
        <v>315106.65999999997</v>
      </c>
      <c r="F67" s="227">
        <v>309000</v>
      </c>
      <c r="G67" s="227">
        <v>298201.37</v>
      </c>
      <c r="H67" s="228">
        <f t="shared" si="14"/>
        <v>94.6350578562827</v>
      </c>
      <c r="I67" s="225">
        <f t="shared" si="15"/>
        <v>96.505297734627831</v>
      </c>
    </row>
    <row r="68" spans="1:9" x14ac:dyDescent="0.25">
      <c r="A68" s="229"/>
      <c r="B68" s="229">
        <v>312</v>
      </c>
      <c r="C68" s="229"/>
      <c r="D68" s="229" t="s">
        <v>187</v>
      </c>
      <c r="E68" s="230">
        <f>SUM(E69)</f>
        <v>18664.650000000001</v>
      </c>
      <c r="F68" s="230">
        <v>38410</v>
      </c>
      <c r="G68" s="227">
        <v>35491.17</v>
      </c>
      <c r="H68" s="231"/>
      <c r="I68" s="225">
        <f t="shared" si="15"/>
        <v>92.400859151262679</v>
      </c>
    </row>
    <row r="69" spans="1:9" x14ac:dyDescent="0.25">
      <c r="A69" s="224"/>
      <c r="B69" s="226" t="s">
        <v>81</v>
      </c>
      <c r="C69" s="224"/>
      <c r="D69" s="224" t="s">
        <v>187</v>
      </c>
      <c r="E69" s="227">
        <v>18664.650000000001</v>
      </c>
      <c r="F69" s="227">
        <v>38410</v>
      </c>
      <c r="G69" s="227">
        <v>35491.17</v>
      </c>
      <c r="H69" s="228"/>
      <c r="I69" s="225">
        <f t="shared" si="15"/>
        <v>92.400859151262679</v>
      </c>
    </row>
    <row r="70" spans="1:9" x14ac:dyDescent="0.25">
      <c r="A70" s="3"/>
      <c r="B70" s="26">
        <v>313</v>
      </c>
      <c r="C70" s="3"/>
      <c r="D70" s="3" t="s">
        <v>82</v>
      </c>
      <c r="E70" s="232">
        <f>SUM(E71:E71)</f>
        <v>51992.56</v>
      </c>
      <c r="F70" s="232">
        <f t="shared" ref="F70:G70" si="17">SUM(F71:F71)</f>
        <v>50967</v>
      </c>
      <c r="G70" s="232">
        <f t="shared" si="17"/>
        <v>49203.3</v>
      </c>
      <c r="H70" s="217">
        <f t="shared" si="14"/>
        <v>94.635270892604638</v>
      </c>
      <c r="I70" s="225">
        <f t="shared" si="15"/>
        <v>96.539525575372309</v>
      </c>
    </row>
    <row r="71" spans="1:9" x14ac:dyDescent="0.25">
      <c r="A71" s="224"/>
      <c r="B71" s="29">
        <v>3132</v>
      </c>
      <c r="C71" s="224"/>
      <c r="D71" s="224" t="s">
        <v>83</v>
      </c>
      <c r="E71" s="233">
        <v>51992.56</v>
      </c>
      <c r="F71" s="233">
        <v>50967</v>
      </c>
      <c r="G71" s="233">
        <v>49203.3</v>
      </c>
      <c r="H71" s="217">
        <f t="shared" si="14"/>
        <v>94.635270892604638</v>
      </c>
      <c r="I71" s="225">
        <f t="shared" si="15"/>
        <v>96.539525575372309</v>
      </c>
    </row>
    <row r="72" spans="1:9" x14ac:dyDescent="0.25">
      <c r="A72" s="218"/>
      <c r="B72" s="219">
        <v>32</v>
      </c>
      <c r="C72" s="218"/>
      <c r="D72" s="220" t="s">
        <v>85</v>
      </c>
      <c r="E72" s="221">
        <f>E73+E76+E80+E89</f>
        <v>60946.81</v>
      </c>
      <c r="F72" s="221">
        <f>F73+F76+F80+F89</f>
        <v>166724</v>
      </c>
      <c r="G72" s="221">
        <f>G73+G76+G80+G89</f>
        <v>132315.82</v>
      </c>
      <c r="H72" s="222">
        <f t="shared" si="14"/>
        <v>217.10048483259422</v>
      </c>
      <c r="I72" s="222">
        <f t="shared" si="15"/>
        <v>79.362191406156285</v>
      </c>
    </row>
    <row r="73" spans="1:9" x14ac:dyDescent="0.25">
      <c r="A73" s="3"/>
      <c r="B73" s="223">
        <v>321</v>
      </c>
      <c r="C73" s="3"/>
      <c r="D73" s="3" t="s">
        <v>86</v>
      </c>
      <c r="E73" s="47">
        <f>SUM(E75)</f>
        <v>10339.64</v>
      </c>
      <c r="F73" s="47">
        <v>11281</v>
      </c>
      <c r="G73" s="47">
        <v>8741</v>
      </c>
      <c r="H73" s="217">
        <f t="shared" si="14"/>
        <v>84.538726686809213</v>
      </c>
      <c r="I73" s="217">
        <f t="shared" si="15"/>
        <v>77.484265579292611</v>
      </c>
    </row>
    <row r="74" spans="1:9" x14ac:dyDescent="0.25">
      <c r="A74" s="224"/>
      <c r="B74" s="226" t="s">
        <v>87</v>
      </c>
      <c r="C74" s="224"/>
      <c r="D74" s="224" t="s">
        <v>88</v>
      </c>
      <c r="E74" s="227"/>
      <c r="F74" s="227">
        <v>0</v>
      </c>
      <c r="G74" s="227">
        <f>SUM([1]POSEBNI_DIO_!D30)</f>
        <v>0</v>
      </c>
      <c r="H74" s="217"/>
      <c r="I74" s="217"/>
    </row>
    <row r="75" spans="1:9" ht="30" x14ac:dyDescent="0.25">
      <c r="A75" s="224"/>
      <c r="B75" s="226" t="s">
        <v>89</v>
      </c>
      <c r="C75" s="224"/>
      <c r="D75" s="234" t="s">
        <v>90</v>
      </c>
      <c r="E75" s="227">
        <v>10339.64</v>
      </c>
      <c r="F75" s="227">
        <v>11281</v>
      </c>
      <c r="G75" s="227">
        <v>8741.1</v>
      </c>
      <c r="H75" s="235">
        <f t="shared" ref="H75:H96" si="18">SUM(G75/E75*100)</f>
        <v>84.539693838470214</v>
      </c>
      <c r="I75" s="217">
        <f t="shared" si="15"/>
        <v>77.485152025529658</v>
      </c>
    </row>
    <row r="76" spans="1:9" x14ac:dyDescent="0.25">
      <c r="A76" s="229"/>
      <c r="B76" s="236" t="s">
        <v>188</v>
      </c>
      <c r="C76" s="229"/>
      <c r="D76" s="229" t="s">
        <v>92</v>
      </c>
      <c r="E76" s="237">
        <f>SUM(E77:E78)</f>
        <v>9180.94</v>
      </c>
      <c r="F76" s="237">
        <v>45479</v>
      </c>
      <c r="G76" s="237">
        <v>19607.32</v>
      </c>
      <c r="H76" s="235">
        <f t="shared" si="18"/>
        <v>213.56549547214118</v>
      </c>
      <c r="I76" s="217">
        <f>SUM(G76/F76*100)</f>
        <v>43.112909254820906</v>
      </c>
    </row>
    <row r="77" spans="1:9" x14ac:dyDescent="0.25">
      <c r="A77" s="224"/>
      <c r="B77" s="29" t="s">
        <v>117</v>
      </c>
      <c r="C77" s="224"/>
      <c r="D77" s="224" t="s">
        <v>93</v>
      </c>
      <c r="E77" s="233">
        <v>4164.3</v>
      </c>
      <c r="F77" s="233">
        <v>33534</v>
      </c>
      <c r="G77" s="233">
        <v>13651.08</v>
      </c>
      <c r="H77" s="235">
        <f t="shared" si="18"/>
        <v>327.8121172826165</v>
      </c>
      <c r="I77" s="217">
        <f>SUM(G77/F77*100)</f>
        <v>40.708176775809626</v>
      </c>
    </row>
    <row r="78" spans="1:9" x14ac:dyDescent="0.25">
      <c r="A78" s="224"/>
      <c r="B78" s="29" t="s">
        <v>118</v>
      </c>
      <c r="C78" s="224"/>
      <c r="D78" s="224" t="s">
        <v>94</v>
      </c>
      <c r="E78" s="233">
        <v>5016.6400000000003</v>
      </c>
      <c r="F78" s="233">
        <v>9291</v>
      </c>
      <c r="G78" s="233">
        <v>5306.3</v>
      </c>
      <c r="H78" s="235">
        <f t="shared" si="18"/>
        <v>105.77398418064681</v>
      </c>
      <c r="I78" s="217">
        <f t="shared" ref="I78:I96" si="19">SUM(G78/F78*100)</f>
        <v>57.112259175546228</v>
      </c>
    </row>
    <row r="79" spans="1:9" x14ac:dyDescent="0.25">
      <c r="A79" s="224"/>
      <c r="B79" s="29" t="s">
        <v>189</v>
      </c>
      <c r="C79" s="224"/>
      <c r="D79" s="224" t="s">
        <v>190</v>
      </c>
      <c r="E79" s="233"/>
      <c r="F79" s="233">
        <v>2654</v>
      </c>
      <c r="G79" s="233">
        <v>649.94000000000005</v>
      </c>
      <c r="H79" s="235"/>
      <c r="I79" s="217">
        <f t="shared" si="19"/>
        <v>24.489073097211758</v>
      </c>
    </row>
    <row r="80" spans="1:9" x14ac:dyDescent="0.25">
      <c r="A80" s="229"/>
      <c r="B80" s="236" t="s">
        <v>191</v>
      </c>
      <c r="C80" s="229"/>
      <c r="D80" s="229" t="s">
        <v>97</v>
      </c>
      <c r="E80" s="237">
        <f>SUM(E81:E87)</f>
        <v>37395.71</v>
      </c>
      <c r="F80" s="237">
        <v>102694</v>
      </c>
      <c r="G80" s="237">
        <v>98244.78</v>
      </c>
      <c r="H80" s="235">
        <f t="shared" si="18"/>
        <v>262.71671269244518</v>
      </c>
      <c r="I80" s="217">
        <f t="shared" si="19"/>
        <v>95.667497614271525</v>
      </c>
    </row>
    <row r="81" spans="1:9" x14ac:dyDescent="0.25">
      <c r="A81" s="224"/>
      <c r="B81" s="29" t="s">
        <v>120</v>
      </c>
      <c r="C81" s="224"/>
      <c r="D81" s="224" t="s">
        <v>160</v>
      </c>
      <c r="E81" s="233">
        <v>1979.56</v>
      </c>
      <c r="F81" s="233">
        <v>2834</v>
      </c>
      <c r="G81" s="233">
        <v>2591.08</v>
      </c>
      <c r="H81" s="235">
        <f t="shared" si="18"/>
        <v>130.89171331002848</v>
      </c>
      <c r="I81" s="217">
        <f t="shared" si="19"/>
        <v>91.428369795342263</v>
      </c>
    </row>
    <row r="82" spans="1:9" x14ac:dyDescent="0.25">
      <c r="A82" s="224"/>
      <c r="B82" s="29" t="s">
        <v>121</v>
      </c>
      <c r="C82" s="224"/>
      <c r="D82" s="224" t="s">
        <v>127</v>
      </c>
      <c r="E82" s="233">
        <v>0</v>
      </c>
      <c r="F82" s="233">
        <v>1500</v>
      </c>
      <c r="G82" s="233">
        <v>1500</v>
      </c>
      <c r="H82" s="235"/>
      <c r="I82" s="217">
        <f t="shared" si="19"/>
        <v>100</v>
      </c>
    </row>
    <row r="83" spans="1:9" x14ac:dyDescent="0.25">
      <c r="A83" s="224"/>
      <c r="B83" s="29" t="s">
        <v>192</v>
      </c>
      <c r="C83" s="224"/>
      <c r="D83" s="224" t="s">
        <v>100</v>
      </c>
      <c r="E83" s="233">
        <v>2851.88</v>
      </c>
      <c r="F83" s="233">
        <v>5245</v>
      </c>
      <c r="G83" s="233">
        <v>4690.68</v>
      </c>
      <c r="H83" s="235">
        <f t="shared" si="18"/>
        <v>164.47676620334656</v>
      </c>
      <c r="I83" s="217">
        <f t="shared" si="19"/>
        <v>89.431458531935178</v>
      </c>
    </row>
    <row r="84" spans="1:9" x14ac:dyDescent="0.25">
      <c r="A84" s="224"/>
      <c r="B84" s="29" t="s">
        <v>193</v>
      </c>
      <c r="C84" s="224"/>
      <c r="D84" s="224" t="s">
        <v>101</v>
      </c>
      <c r="E84" s="233">
        <v>504.9</v>
      </c>
      <c r="F84" s="233">
        <v>664</v>
      </c>
      <c r="G84" s="233">
        <v>534.12</v>
      </c>
      <c r="H84" s="235">
        <f t="shared" si="18"/>
        <v>105.78728461081404</v>
      </c>
      <c r="I84" s="217">
        <f t="shared" si="19"/>
        <v>80.439759036144579</v>
      </c>
    </row>
    <row r="85" spans="1:9" x14ac:dyDescent="0.25">
      <c r="A85" s="224"/>
      <c r="B85" s="29" t="s">
        <v>194</v>
      </c>
      <c r="C85" s="224"/>
      <c r="D85" s="224" t="s">
        <v>195</v>
      </c>
      <c r="E85" s="233">
        <v>533.54999999999995</v>
      </c>
      <c r="F85" s="233">
        <v>929</v>
      </c>
      <c r="G85" s="233">
        <v>901.51</v>
      </c>
      <c r="H85" s="235">
        <f t="shared" si="18"/>
        <v>168.96448317870866</v>
      </c>
      <c r="I85" s="217">
        <f t="shared" si="19"/>
        <v>97.040904198062421</v>
      </c>
    </row>
    <row r="86" spans="1:9" x14ac:dyDescent="0.25">
      <c r="A86" s="224"/>
      <c r="B86" s="29" t="s">
        <v>196</v>
      </c>
      <c r="C86" s="224"/>
      <c r="D86" s="224" t="s">
        <v>104</v>
      </c>
      <c r="E86" s="233">
        <v>29261.4</v>
      </c>
      <c r="F86" s="233">
        <v>87857</v>
      </c>
      <c r="G86" s="233">
        <v>84634.47</v>
      </c>
      <c r="H86" s="235">
        <f t="shared" si="18"/>
        <v>289.23588755151837</v>
      </c>
      <c r="I86" s="217">
        <f t="shared" si="19"/>
        <v>96.33207371068896</v>
      </c>
    </row>
    <row r="87" spans="1:9" x14ac:dyDescent="0.25">
      <c r="A87" s="224"/>
      <c r="B87" s="29" t="s">
        <v>122</v>
      </c>
      <c r="C87" s="224"/>
      <c r="D87" s="224" t="s">
        <v>105</v>
      </c>
      <c r="E87" s="233">
        <v>2264.42</v>
      </c>
      <c r="F87" s="233">
        <v>2789</v>
      </c>
      <c r="G87" s="233">
        <v>2784.28</v>
      </c>
      <c r="H87" s="235">
        <f t="shared" si="18"/>
        <v>122.95775518675865</v>
      </c>
      <c r="I87" s="217">
        <f t="shared" si="19"/>
        <v>99.830763714593047</v>
      </c>
    </row>
    <row r="88" spans="1:9" x14ac:dyDescent="0.25">
      <c r="A88" s="224"/>
      <c r="B88" s="29" t="s">
        <v>123</v>
      </c>
      <c r="C88" s="224"/>
      <c r="D88" s="224" t="s">
        <v>106</v>
      </c>
      <c r="E88" s="233"/>
      <c r="F88" s="233">
        <v>876</v>
      </c>
      <c r="G88" s="233">
        <v>608.64</v>
      </c>
      <c r="H88" s="235"/>
      <c r="I88" s="217">
        <f t="shared" si="19"/>
        <v>69.479452054794521</v>
      </c>
    </row>
    <row r="89" spans="1:9" x14ac:dyDescent="0.25">
      <c r="A89" s="229"/>
      <c r="B89" s="236" t="s">
        <v>197</v>
      </c>
      <c r="C89" s="229"/>
      <c r="D89" s="229" t="s">
        <v>108</v>
      </c>
      <c r="E89" s="237">
        <f>SUM(E90:E93)</f>
        <v>4030.52</v>
      </c>
      <c r="F89" s="237">
        <v>7270</v>
      </c>
      <c r="G89" s="237">
        <f>SUM(G90:G93)</f>
        <v>5722.72</v>
      </c>
      <c r="H89" s="235">
        <f t="shared" si="18"/>
        <v>141.98465706658197</v>
      </c>
      <c r="I89" s="238">
        <f t="shared" si="19"/>
        <v>78.71691884456672</v>
      </c>
    </row>
    <row r="90" spans="1:9" x14ac:dyDescent="0.25">
      <c r="A90" s="224"/>
      <c r="B90" s="29" t="s">
        <v>198</v>
      </c>
      <c r="C90" s="224"/>
      <c r="D90" s="224" t="s">
        <v>199</v>
      </c>
      <c r="E90" s="233">
        <v>2032.93</v>
      </c>
      <c r="F90" s="233">
        <v>4886</v>
      </c>
      <c r="G90" s="233">
        <v>3354.29</v>
      </c>
      <c r="H90" s="235">
        <f t="shared" si="18"/>
        <v>164.99781104120652</v>
      </c>
      <c r="I90" s="239">
        <f t="shared" si="19"/>
        <v>68.651043798608271</v>
      </c>
    </row>
    <row r="91" spans="1:9" x14ac:dyDescent="0.25">
      <c r="A91" s="224"/>
      <c r="B91" s="29" t="s">
        <v>200</v>
      </c>
      <c r="C91" s="224"/>
      <c r="D91" s="224" t="s">
        <v>112</v>
      </c>
      <c r="E91" s="233">
        <v>413.21</v>
      </c>
      <c r="F91" s="233">
        <v>465</v>
      </c>
      <c r="G91" s="233">
        <v>465</v>
      </c>
      <c r="H91" s="235">
        <f t="shared" si="18"/>
        <v>112.53357856779846</v>
      </c>
      <c r="I91" s="239">
        <f t="shared" si="19"/>
        <v>100</v>
      </c>
    </row>
    <row r="92" spans="1:9" x14ac:dyDescent="0.25">
      <c r="A92" s="224"/>
      <c r="B92" s="29" t="s">
        <v>201</v>
      </c>
      <c r="C92" s="224"/>
      <c r="D92" s="224" t="s">
        <v>202</v>
      </c>
      <c r="E92" s="233">
        <v>238.9</v>
      </c>
      <c r="F92" s="233">
        <v>239</v>
      </c>
      <c r="G92" s="233">
        <v>239</v>
      </c>
      <c r="H92" s="235">
        <f t="shared" si="18"/>
        <v>100.04185851820846</v>
      </c>
      <c r="I92" s="239">
        <f t="shared" si="19"/>
        <v>100</v>
      </c>
    </row>
    <row r="93" spans="1:9" x14ac:dyDescent="0.25">
      <c r="A93" s="224"/>
      <c r="B93" s="29" t="s">
        <v>203</v>
      </c>
      <c r="C93" s="224"/>
      <c r="D93" s="224" t="s">
        <v>111</v>
      </c>
      <c r="E93" s="233">
        <v>1345.48</v>
      </c>
      <c r="F93" s="233">
        <v>1680</v>
      </c>
      <c r="G93" s="233">
        <v>1664.43</v>
      </c>
      <c r="H93" s="235">
        <f t="shared" si="18"/>
        <v>123.70529476469365</v>
      </c>
      <c r="I93" s="239">
        <f t="shared" si="19"/>
        <v>99.0732142857143</v>
      </c>
    </row>
    <row r="94" spans="1:9" x14ac:dyDescent="0.25">
      <c r="A94" s="240"/>
      <c r="B94" s="241" t="s">
        <v>204</v>
      </c>
      <c r="C94" s="240"/>
      <c r="D94" s="242" t="s">
        <v>113</v>
      </c>
      <c r="E94" s="243">
        <f>SUM(E96)</f>
        <v>928.84</v>
      </c>
      <c r="F94" s="243">
        <f t="shared" ref="F94:G94" si="20">SUM(F96)</f>
        <v>2654</v>
      </c>
      <c r="G94" s="243">
        <f t="shared" si="20"/>
        <v>1925.56</v>
      </c>
      <c r="H94" s="244">
        <f t="shared" si="18"/>
        <v>207.30804013608372</v>
      </c>
      <c r="I94" s="245">
        <f t="shared" si="19"/>
        <v>72.553127354935938</v>
      </c>
    </row>
    <row r="95" spans="1:9" x14ac:dyDescent="0.25">
      <c r="A95" s="229"/>
      <c r="B95" s="236" t="s">
        <v>205</v>
      </c>
      <c r="C95" s="229"/>
      <c r="D95" s="229" t="s">
        <v>114</v>
      </c>
      <c r="E95" s="237">
        <f>SUM(E96)</f>
        <v>928.84</v>
      </c>
      <c r="F95" s="237">
        <v>2654</v>
      </c>
      <c r="G95" s="237">
        <v>1925.56</v>
      </c>
      <c r="H95" s="246">
        <f t="shared" si="18"/>
        <v>207.30804013608372</v>
      </c>
      <c r="I95" s="239">
        <f t="shared" si="19"/>
        <v>72.553127354935938</v>
      </c>
    </row>
    <row r="96" spans="1:9" x14ac:dyDescent="0.25">
      <c r="A96" s="224"/>
      <c r="B96" s="29" t="s">
        <v>126</v>
      </c>
      <c r="C96" s="224"/>
      <c r="D96" s="224" t="s">
        <v>115</v>
      </c>
      <c r="E96" s="233">
        <v>928.84</v>
      </c>
      <c r="F96" s="233">
        <v>2654</v>
      </c>
      <c r="G96" s="233">
        <v>1925.56</v>
      </c>
      <c r="H96" s="246">
        <f t="shared" si="18"/>
        <v>207.30804013608372</v>
      </c>
      <c r="I96" s="239">
        <f t="shared" si="19"/>
        <v>72.553127354935938</v>
      </c>
    </row>
    <row r="97" spans="1:9" x14ac:dyDescent="0.25">
      <c r="A97" s="247"/>
      <c r="B97" s="248"/>
      <c r="C97" s="249" t="s">
        <v>63</v>
      </c>
      <c r="D97" s="250" t="s">
        <v>206</v>
      </c>
      <c r="E97" s="251">
        <f>SUM(E65,E72,E94)</f>
        <v>447639.52</v>
      </c>
      <c r="F97" s="251">
        <f>SUM(F65,F72,F94)</f>
        <v>567755</v>
      </c>
      <c r="G97" s="251">
        <f>SUM(G65,G72,G94)</f>
        <v>517137.22</v>
      </c>
      <c r="H97" s="252">
        <f t="shared" si="14"/>
        <v>115.52537184384435</v>
      </c>
      <c r="I97" s="252">
        <f t="shared" si="15"/>
        <v>91.084573451576816</v>
      </c>
    </row>
    <row r="98" spans="1:9" x14ac:dyDescent="0.25">
      <c r="A98" s="218"/>
      <c r="B98" s="219">
        <v>31</v>
      </c>
      <c r="C98" s="218"/>
      <c r="D98" s="220" t="s">
        <v>77</v>
      </c>
      <c r="E98" s="221">
        <f>E99+E101+E103</f>
        <v>1031.24</v>
      </c>
      <c r="F98" s="221">
        <f>F99+F101+F103</f>
        <v>1520</v>
      </c>
      <c r="G98" s="221">
        <f>G99+G101+G103</f>
        <v>1516.83</v>
      </c>
      <c r="H98" s="253">
        <f t="shared" si="14"/>
        <v>147.0879717621504</v>
      </c>
      <c r="I98" s="253">
        <f t="shared" si="15"/>
        <v>99.791447368421046</v>
      </c>
    </row>
    <row r="99" spans="1:9" x14ac:dyDescent="0.25">
      <c r="A99" s="3"/>
      <c r="B99" s="223">
        <v>311</v>
      </c>
      <c r="C99" s="224"/>
      <c r="D99" s="3" t="s">
        <v>78</v>
      </c>
      <c r="E99" s="47">
        <v>646.62</v>
      </c>
      <c r="F99" s="47">
        <v>1300</v>
      </c>
      <c r="G99" s="47">
        <v>1301.97</v>
      </c>
      <c r="H99" s="254">
        <f t="shared" si="14"/>
        <v>201.35009742971141</v>
      </c>
      <c r="I99" s="254">
        <f t="shared" si="15"/>
        <v>100.15153846153846</v>
      </c>
    </row>
    <row r="100" spans="1:9" x14ac:dyDescent="0.25">
      <c r="A100" s="224"/>
      <c r="B100" s="226">
        <v>3111</v>
      </c>
      <c r="C100" s="224"/>
      <c r="D100" s="224" t="s">
        <v>79</v>
      </c>
      <c r="E100" s="227">
        <v>646.62</v>
      </c>
      <c r="F100" s="227">
        <v>1300</v>
      </c>
      <c r="G100" s="227">
        <v>1301.97</v>
      </c>
      <c r="H100" s="254">
        <f t="shared" si="14"/>
        <v>201.35009742971141</v>
      </c>
      <c r="I100" s="254">
        <f t="shared" si="15"/>
        <v>100.15153846153846</v>
      </c>
    </row>
    <row r="101" spans="1:9" x14ac:dyDescent="0.25">
      <c r="A101" s="3"/>
      <c r="B101" s="223" t="s">
        <v>207</v>
      </c>
      <c r="C101" s="224"/>
      <c r="D101" s="3" t="s">
        <v>80</v>
      </c>
      <c r="E101" s="47">
        <v>295.72000000000003</v>
      </c>
      <c r="F101" s="47"/>
      <c r="G101" s="47"/>
      <c r="H101" s="254">
        <f t="shared" si="14"/>
        <v>0</v>
      </c>
      <c r="I101" s="254"/>
    </row>
    <row r="102" spans="1:9" x14ac:dyDescent="0.25">
      <c r="A102" s="3"/>
      <c r="B102" s="255" t="s">
        <v>81</v>
      </c>
      <c r="C102" s="224"/>
      <c r="D102" s="256" t="s">
        <v>80</v>
      </c>
      <c r="E102" s="257">
        <v>295.72000000000003</v>
      </c>
      <c r="F102" s="47"/>
      <c r="G102" s="47"/>
      <c r="H102" s="254">
        <f t="shared" si="14"/>
        <v>0</v>
      </c>
      <c r="I102" s="254"/>
    </row>
    <row r="103" spans="1:9" x14ac:dyDescent="0.25">
      <c r="A103" s="3"/>
      <c r="B103" s="258" t="s">
        <v>208</v>
      </c>
      <c r="C103" s="224"/>
      <c r="D103" s="3" t="s">
        <v>82</v>
      </c>
      <c r="E103" s="47">
        <v>88.9</v>
      </c>
      <c r="F103" s="47">
        <v>220</v>
      </c>
      <c r="G103" s="47">
        <v>214.86</v>
      </c>
      <c r="H103" s="254">
        <f t="shared" si="14"/>
        <v>241.68728908886391</v>
      </c>
      <c r="I103" s="254">
        <f t="shared" si="15"/>
        <v>97.663636363636371</v>
      </c>
    </row>
    <row r="104" spans="1:9" x14ac:dyDescent="0.25">
      <c r="A104" s="3"/>
      <c r="B104" s="255" t="s">
        <v>209</v>
      </c>
      <c r="C104" s="224"/>
      <c r="D104" s="256" t="s">
        <v>83</v>
      </c>
      <c r="E104" s="257">
        <v>88.9</v>
      </c>
      <c r="F104" s="257">
        <v>220</v>
      </c>
      <c r="G104" s="257">
        <v>214.86</v>
      </c>
      <c r="H104" s="254">
        <f t="shared" si="14"/>
        <v>241.68728908886391</v>
      </c>
      <c r="I104" s="254">
        <f t="shared" si="15"/>
        <v>97.663636363636371</v>
      </c>
    </row>
    <row r="105" spans="1:9" x14ac:dyDescent="0.25">
      <c r="A105" s="218"/>
      <c r="B105" s="219">
        <v>32</v>
      </c>
      <c r="C105" s="218"/>
      <c r="D105" s="220" t="s">
        <v>85</v>
      </c>
      <c r="E105" s="221">
        <f>E106+E108</f>
        <v>15563.75</v>
      </c>
      <c r="F105" s="221">
        <f>F106+F108+F110</f>
        <v>15340</v>
      </c>
      <c r="G105" s="221">
        <f>G106+G108+G110</f>
        <v>25711.65</v>
      </c>
      <c r="H105" s="222">
        <f t="shared" si="14"/>
        <v>165.20215243755524</v>
      </c>
      <c r="I105" s="222">
        <f t="shared" si="15"/>
        <v>167.61179921773143</v>
      </c>
    </row>
    <row r="106" spans="1:9" x14ac:dyDescent="0.25">
      <c r="A106" s="259"/>
      <c r="B106" s="260" t="s">
        <v>210</v>
      </c>
      <c r="C106" s="259"/>
      <c r="D106" s="261" t="s">
        <v>86</v>
      </c>
      <c r="E106" s="262">
        <v>13479.41</v>
      </c>
      <c r="F106" s="262">
        <v>10738</v>
      </c>
      <c r="G106" s="262">
        <v>25711.65</v>
      </c>
      <c r="H106" s="225">
        <f t="shared" si="14"/>
        <v>190.74759206819886</v>
      </c>
      <c r="I106" s="225">
        <f t="shared" si="15"/>
        <v>239.44542745390206</v>
      </c>
    </row>
    <row r="107" spans="1:9" x14ac:dyDescent="0.25">
      <c r="A107" s="259"/>
      <c r="B107" s="263" t="s">
        <v>87</v>
      </c>
      <c r="C107" s="259"/>
      <c r="D107" s="264" t="s">
        <v>88</v>
      </c>
      <c r="E107" s="265">
        <v>13479.41</v>
      </c>
      <c r="F107" s="265">
        <v>10738</v>
      </c>
      <c r="G107" s="262">
        <v>25711.65</v>
      </c>
      <c r="H107" s="225">
        <f t="shared" si="14"/>
        <v>190.74759206819886</v>
      </c>
      <c r="I107" s="225">
        <f t="shared" si="15"/>
        <v>239.44542745390206</v>
      </c>
    </row>
    <row r="108" spans="1:9" x14ac:dyDescent="0.25">
      <c r="A108" s="3"/>
      <c r="B108" s="223">
        <v>322</v>
      </c>
      <c r="C108" s="3"/>
      <c r="D108" s="3" t="s">
        <v>92</v>
      </c>
      <c r="E108" s="24">
        <f>SUM(E109:E111)</f>
        <v>2084.34</v>
      </c>
      <c r="F108" s="24">
        <v>602</v>
      </c>
      <c r="G108" s="24">
        <f>SUM(G109:G111)</f>
        <v>0</v>
      </c>
      <c r="H108" s="225">
        <f t="shared" si="14"/>
        <v>0</v>
      </c>
      <c r="I108" s="225">
        <f t="shared" si="15"/>
        <v>0</v>
      </c>
    </row>
    <row r="109" spans="1:9" x14ac:dyDescent="0.25">
      <c r="A109" s="224"/>
      <c r="B109" s="226" t="s">
        <v>117</v>
      </c>
      <c r="C109" s="224"/>
      <c r="D109" s="224" t="s">
        <v>93</v>
      </c>
      <c r="E109" s="43">
        <v>2084.34</v>
      </c>
      <c r="F109" s="43">
        <v>602</v>
      </c>
      <c r="G109" s="43">
        <f>SUM([1]POSEBNI_DIO_!D39)</f>
        <v>0</v>
      </c>
      <c r="H109" s="225">
        <f t="shared" si="14"/>
        <v>0</v>
      </c>
      <c r="I109" s="225">
        <f t="shared" si="15"/>
        <v>0</v>
      </c>
    </row>
    <row r="110" spans="1:9" x14ac:dyDescent="0.25">
      <c r="A110" s="229"/>
      <c r="B110" s="266" t="s">
        <v>191</v>
      </c>
      <c r="C110" s="229"/>
      <c r="D110" s="229" t="s">
        <v>97</v>
      </c>
      <c r="E110" s="267"/>
      <c r="F110" s="267">
        <v>4000</v>
      </c>
      <c r="G110" s="267"/>
      <c r="H110" s="225"/>
      <c r="I110" s="225">
        <f t="shared" si="15"/>
        <v>0</v>
      </c>
    </row>
    <row r="111" spans="1:9" x14ac:dyDescent="0.25">
      <c r="A111" s="229"/>
      <c r="B111" s="255" t="s">
        <v>196</v>
      </c>
      <c r="C111" s="229"/>
      <c r="D111" s="461" t="s">
        <v>104</v>
      </c>
      <c r="E111" s="267"/>
      <c r="F111" s="268">
        <v>4000</v>
      </c>
      <c r="G111" s="267"/>
      <c r="H111" s="225"/>
      <c r="I111" s="225">
        <f t="shared" si="15"/>
        <v>0</v>
      </c>
    </row>
    <row r="112" spans="1:9" x14ac:dyDescent="0.25">
      <c r="A112" s="247"/>
      <c r="B112" s="248"/>
      <c r="C112" s="249" t="s">
        <v>50</v>
      </c>
      <c r="D112" s="250" t="s">
        <v>211</v>
      </c>
      <c r="E112" s="251">
        <f>SUM(E98,E105)</f>
        <v>16594.990000000002</v>
      </c>
      <c r="F112" s="251">
        <f>SUM(F98,F105)</f>
        <v>16860</v>
      </c>
      <c r="G112" s="251">
        <f>SUM(G98,G105)</f>
        <v>27228.480000000003</v>
      </c>
      <c r="H112" s="269">
        <f t="shared" si="14"/>
        <v>164.07650742784418</v>
      </c>
      <c r="I112" s="269">
        <f t="shared" si="15"/>
        <v>161.49750889679717</v>
      </c>
    </row>
    <row r="113" spans="1:9" x14ac:dyDescent="0.25">
      <c r="A113" s="218"/>
      <c r="B113" s="219">
        <v>31</v>
      </c>
      <c r="C113" s="218"/>
      <c r="D113" s="220" t="s">
        <v>77</v>
      </c>
      <c r="E113" s="221">
        <f>SUM(E114)</f>
        <v>0</v>
      </c>
      <c r="F113" s="221">
        <f>SUM([1]POSEBNI_DIO_!C44)</f>
        <v>0</v>
      </c>
      <c r="G113" s="221">
        <f>SUM(G114)</f>
        <v>0</v>
      </c>
      <c r="H113" s="270"/>
      <c r="I113" s="270"/>
    </row>
    <row r="114" spans="1:9" x14ac:dyDescent="0.25">
      <c r="A114" s="3"/>
      <c r="B114" s="26">
        <v>312</v>
      </c>
      <c r="C114" s="5"/>
      <c r="D114" s="271" t="s">
        <v>80</v>
      </c>
      <c r="E114" s="232">
        <f>SUM(E115)</f>
        <v>0</v>
      </c>
      <c r="F114" s="232"/>
      <c r="G114" s="232">
        <f>SUM(G115)</f>
        <v>0</v>
      </c>
      <c r="H114" s="269"/>
      <c r="I114" s="269"/>
    </row>
    <row r="115" spans="1:9" x14ac:dyDescent="0.25">
      <c r="A115" s="3"/>
      <c r="B115" s="29" t="s">
        <v>81</v>
      </c>
      <c r="C115" s="5"/>
      <c r="D115" s="272" t="s">
        <v>80</v>
      </c>
      <c r="E115" s="233">
        <v>0</v>
      </c>
      <c r="F115" s="233"/>
      <c r="G115" s="233">
        <f>SUM([1]POSEBNI_DIO_!D46)</f>
        <v>0</v>
      </c>
      <c r="H115" s="269"/>
      <c r="I115" s="269"/>
    </row>
    <row r="116" spans="1:9" x14ac:dyDescent="0.25">
      <c r="A116" s="218"/>
      <c r="B116" s="219">
        <v>32</v>
      </c>
      <c r="C116" s="218"/>
      <c r="D116" s="220" t="s">
        <v>85</v>
      </c>
      <c r="E116" s="221">
        <f>E117+E119+E124+E133+E135</f>
        <v>66170.659999999989</v>
      </c>
      <c r="F116" s="221">
        <f t="shared" ref="F116:G116" si="21">F117+F119+F124+F133+F135</f>
        <v>138727</v>
      </c>
      <c r="G116" s="221">
        <f t="shared" si="21"/>
        <v>146879.41999999998</v>
      </c>
      <c r="H116" s="253">
        <f t="shared" si="14"/>
        <v>221.97061356196235</v>
      </c>
      <c r="I116" s="253">
        <f t="shared" si="15"/>
        <v>105.87659215581682</v>
      </c>
    </row>
    <row r="117" spans="1:9" x14ac:dyDescent="0.25">
      <c r="A117" s="3"/>
      <c r="B117" s="36">
        <v>321</v>
      </c>
      <c r="C117" s="5"/>
      <c r="D117" s="271" t="s">
        <v>86</v>
      </c>
      <c r="E117" s="47">
        <v>165.9</v>
      </c>
      <c r="F117" s="47">
        <v>398</v>
      </c>
      <c r="G117" s="47">
        <v>150</v>
      </c>
      <c r="H117" s="217">
        <f t="shared" si="14"/>
        <v>90.415913200723324</v>
      </c>
      <c r="I117" s="273">
        <f t="shared" si="15"/>
        <v>37.688442211055282</v>
      </c>
    </row>
    <row r="118" spans="1:9" x14ac:dyDescent="0.25">
      <c r="A118" s="3"/>
      <c r="B118" s="274">
        <v>3213</v>
      </c>
      <c r="C118" s="5"/>
      <c r="D118" s="275" t="s">
        <v>212</v>
      </c>
      <c r="E118" s="257">
        <v>165.9</v>
      </c>
      <c r="F118" s="257">
        <v>398</v>
      </c>
      <c r="G118" s="257">
        <v>150</v>
      </c>
      <c r="H118" s="217"/>
      <c r="I118" s="273">
        <f t="shared" si="15"/>
        <v>37.688442211055282</v>
      </c>
    </row>
    <row r="119" spans="1:9" x14ac:dyDescent="0.25">
      <c r="A119" s="3"/>
      <c r="B119" s="36">
        <v>322</v>
      </c>
      <c r="C119" s="5"/>
      <c r="D119" s="271" t="s">
        <v>92</v>
      </c>
      <c r="E119" s="47">
        <f>SUM(E120:E123)</f>
        <v>10035.299999999999</v>
      </c>
      <c r="F119" s="47">
        <f t="shared" ref="F119:G119" si="22">SUM(F120:F123)</f>
        <v>23179</v>
      </c>
      <c r="G119" s="47">
        <f t="shared" si="22"/>
        <v>13483.130000000001</v>
      </c>
      <c r="H119" s="217">
        <f t="shared" si="14"/>
        <v>134.35701972038706</v>
      </c>
      <c r="I119" s="273">
        <f t="shared" si="15"/>
        <v>58.169593166228054</v>
      </c>
    </row>
    <row r="120" spans="1:9" x14ac:dyDescent="0.25">
      <c r="A120" s="224"/>
      <c r="B120" s="39" t="s">
        <v>117</v>
      </c>
      <c r="C120" s="6"/>
      <c r="D120" s="272" t="s">
        <v>93</v>
      </c>
      <c r="E120" s="227">
        <v>7809.94</v>
      </c>
      <c r="F120" s="227">
        <v>16994</v>
      </c>
      <c r="G120" s="227">
        <v>11674.69</v>
      </c>
      <c r="H120" s="217">
        <f t="shared" si="14"/>
        <v>149.48501524979707</v>
      </c>
      <c r="I120" s="273">
        <f t="shared" si="15"/>
        <v>68.698893727197841</v>
      </c>
    </row>
    <row r="121" spans="1:9" x14ac:dyDescent="0.25">
      <c r="A121" s="224"/>
      <c r="B121" s="39" t="s">
        <v>118</v>
      </c>
      <c r="C121" s="6"/>
      <c r="D121" s="272" t="s">
        <v>94</v>
      </c>
      <c r="E121" s="227">
        <v>120.07</v>
      </c>
      <c r="F121" s="227">
        <v>1164</v>
      </c>
      <c r="G121" s="227">
        <f>SUM([1]POSEBNI_DIO_!D53)</f>
        <v>0</v>
      </c>
      <c r="H121" s="217">
        <f t="shared" si="14"/>
        <v>0</v>
      </c>
      <c r="I121" s="273">
        <f t="shared" si="15"/>
        <v>0</v>
      </c>
    </row>
    <row r="122" spans="1:9" ht="30" x14ac:dyDescent="0.25">
      <c r="A122" s="224"/>
      <c r="B122" s="39" t="s">
        <v>119</v>
      </c>
      <c r="C122" s="6"/>
      <c r="D122" s="30" t="s">
        <v>95</v>
      </c>
      <c r="E122" s="227">
        <v>664</v>
      </c>
      <c r="F122" s="227">
        <v>3756</v>
      </c>
      <c r="G122" s="227">
        <v>451.54</v>
      </c>
      <c r="H122" s="228">
        <f t="shared" si="14"/>
        <v>68.003012048192772</v>
      </c>
      <c r="I122" s="273">
        <f t="shared" si="15"/>
        <v>12.021831735889245</v>
      </c>
    </row>
    <row r="123" spans="1:9" x14ac:dyDescent="0.25">
      <c r="A123" s="224"/>
      <c r="B123" s="39">
        <v>3225</v>
      </c>
      <c r="C123" s="6"/>
      <c r="D123" s="272" t="s">
        <v>190</v>
      </c>
      <c r="E123" s="227">
        <v>1441.29</v>
      </c>
      <c r="F123" s="227">
        <v>1265</v>
      </c>
      <c r="G123" s="227">
        <v>1356.9</v>
      </c>
      <c r="H123" s="228">
        <f t="shared" si="14"/>
        <v>94.144828591053852</v>
      </c>
      <c r="I123" s="273">
        <f t="shared" si="15"/>
        <v>107.26482213438734</v>
      </c>
    </row>
    <row r="124" spans="1:9" x14ac:dyDescent="0.25">
      <c r="A124" s="3"/>
      <c r="B124" s="36">
        <v>323</v>
      </c>
      <c r="C124" s="5"/>
      <c r="D124" s="271" t="s">
        <v>97</v>
      </c>
      <c r="E124" s="47">
        <f>SUM(E125:E132)</f>
        <v>52196.369999999995</v>
      </c>
      <c r="F124" s="47">
        <f t="shared" ref="F124:G124" si="23">SUM(F125:F132)</f>
        <v>98650</v>
      </c>
      <c r="G124" s="47">
        <f t="shared" si="23"/>
        <v>115129.33</v>
      </c>
      <c r="H124" s="217">
        <f t="shared" si="14"/>
        <v>220.56961049207064</v>
      </c>
      <c r="I124" s="273">
        <f t="shared" si="15"/>
        <v>116.70484541307653</v>
      </c>
    </row>
    <row r="125" spans="1:9" x14ac:dyDescent="0.25">
      <c r="A125" s="224"/>
      <c r="B125" s="39" t="s">
        <v>120</v>
      </c>
      <c r="C125" s="6"/>
      <c r="D125" s="272" t="s">
        <v>160</v>
      </c>
      <c r="E125" s="227">
        <v>1077.6600000000001</v>
      </c>
      <c r="F125" s="227">
        <v>2702</v>
      </c>
      <c r="G125" s="227">
        <v>630.32000000000005</v>
      </c>
      <c r="H125" s="217">
        <f t="shared" si="14"/>
        <v>58.489690625985936</v>
      </c>
      <c r="I125" s="273">
        <f t="shared" si="15"/>
        <v>23.327905255366396</v>
      </c>
    </row>
    <row r="126" spans="1:9" x14ac:dyDescent="0.25">
      <c r="A126" s="224"/>
      <c r="B126" s="39" t="s">
        <v>121</v>
      </c>
      <c r="C126" s="6"/>
      <c r="D126" s="272" t="s">
        <v>127</v>
      </c>
      <c r="E126" s="227">
        <v>5343.42</v>
      </c>
      <c r="F126" s="227">
        <v>6564</v>
      </c>
      <c r="G126" s="227">
        <v>3843.99</v>
      </c>
      <c r="H126" s="217">
        <f t="shared" ref="H126" si="24">SUM(G126/E126*100)</f>
        <v>71.938758323321011</v>
      </c>
      <c r="I126" s="273">
        <f t="shared" si="15"/>
        <v>58.561700182815358</v>
      </c>
    </row>
    <row r="127" spans="1:9" x14ac:dyDescent="0.25">
      <c r="A127" s="224"/>
      <c r="B127" s="39">
        <v>3233</v>
      </c>
      <c r="C127" s="6"/>
      <c r="D127" s="272" t="s">
        <v>100</v>
      </c>
      <c r="E127" s="227">
        <v>327.96</v>
      </c>
      <c r="F127" s="227">
        <v>3455</v>
      </c>
      <c r="G127" s="227">
        <v>4467.91</v>
      </c>
      <c r="H127" s="217">
        <f t="shared" si="14"/>
        <v>1362.333821197707</v>
      </c>
      <c r="I127" s="273">
        <f t="shared" si="15"/>
        <v>129.31722141823442</v>
      </c>
    </row>
    <row r="128" spans="1:9" x14ac:dyDescent="0.25">
      <c r="A128" s="224"/>
      <c r="B128" s="39" t="s">
        <v>193</v>
      </c>
      <c r="C128" s="6"/>
      <c r="D128" s="272" t="s">
        <v>101</v>
      </c>
      <c r="E128" s="227">
        <v>215.41</v>
      </c>
      <c r="F128" s="227">
        <v>266</v>
      </c>
      <c r="G128" s="227">
        <v>221.16</v>
      </c>
      <c r="H128" s="217">
        <f t="shared" si="14"/>
        <v>102.66932825774104</v>
      </c>
      <c r="I128" s="273">
        <f t="shared" si="15"/>
        <v>83.142857142857139</v>
      </c>
    </row>
    <row r="129" spans="1:9" x14ac:dyDescent="0.25">
      <c r="A129" s="224"/>
      <c r="B129" s="39">
        <v>3236</v>
      </c>
      <c r="C129" s="6"/>
      <c r="D129" s="272" t="s">
        <v>195</v>
      </c>
      <c r="E129" s="227">
        <v>16.41</v>
      </c>
      <c r="F129" s="227"/>
      <c r="G129" s="227"/>
      <c r="H129" s="217"/>
      <c r="I129" s="273"/>
    </row>
    <row r="130" spans="1:9" x14ac:dyDescent="0.25">
      <c r="A130" s="224"/>
      <c r="B130" s="39">
        <v>3237</v>
      </c>
      <c r="C130" s="6"/>
      <c r="D130" s="272" t="s">
        <v>104</v>
      </c>
      <c r="E130" s="227">
        <v>33748.17</v>
      </c>
      <c r="F130" s="227">
        <v>60700</v>
      </c>
      <c r="G130" s="227">
        <v>54077.08</v>
      </c>
      <c r="H130" s="217">
        <f t="shared" si="14"/>
        <v>160.23707359539793</v>
      </c>
      <c r="I130" s="273">
        <f t="shared" si="15"/>
        <v>89.08909390444812</v>
      </c>
    </row>
    <row r="131" spans="1:9" x14ac:dyDescent="0.25">
      <c r="A131" s="224"/>
      <c r="B131" s="39" t="s">
        <v>122</v>
      </c>
      <c r="C131" s="6"/>
      <c r="D131" s="272" t="s">
        <v>105</v>
      </c>
      <c r="E131" s="227">
        <v>2511.9499999999998</v>
      </c>
      <c r="F131" s="227">
        <v>1000</v>
      </c>
      <c r="G131" s="227">
        <v>6927.51</v>
      </c>
      <c r="H131" s="217">
        <f t="shared" si="14"/>
        <v>275.78216126913355</v>
      </c>
      <c r="I131" s="273">
        <f t="shared" si="15"/>
        <v>692.75099999999998</v>
      </c>
    </row>
    <row r="132" spans="1:9" x14ac:dyDescent="0.25">
      <c r="A132" s="224"/>
      <c r="B132" s="39" t="s">
        <v>123</v>
      </c>
      <c r="C132" s="6"/>
      <c r="D132" s="272" t="s">
        <v>106</v>
      </c>
      <c r="E132" s="227">
        <v>8955.39</v>
      </c>
      <c r="F132" s="227">
        <v>23963</v>
      </c>
      <c r="G132" s="227">
        <v>44961.36</v>
      </c>
      <c r="H132" s="228">
        <f t="shared" si="14"/>
        <v>502.05920680171386</v>
      </c>
      <c r="I132" s="273">
        <f t="shared" si="15"/>
        <v>187.62826023452823</v>
      </c>
    </row>
    <row r="133" spans="1:9" x14ac:dyDescent="0.25">
      <c r="A133" s="229"/>
      <c r="B133" s="276">
        <v>324</v>
      </c>
      <c r="C133" s="277"/>
      <c r="D133" s="278" t="s">
        <v>213</v>
      </c>
      <c r="E133" s="230"/>
      <c r="F133" s="230">
        <v>1000</v>
      </c>
      <c r="G133" s="230">
        <v>1000.04</v>
      </c>
      <c r="H133" s="228"/>
      <c r="I133" s="273">
        <f t="shared" si="15"/>
        <v>100.004</v>
      </c>
    </row>
    <row r="134" spans="1:9" x14ac:dyDescent="0.25">
      <c r="A134" s="224"/>
      <c r="B134" s="279">
        <v>3241</v>
      </c>
      <c r="C134" s="6"/>
      <c r="D134" s="280" t="s">
        <v>213</v>
      </c>
      <c r="E134" s="227"/>
      <c r="F134" s="227">
        <v>1000</v>
      </c>
      <c r="G134" s="227">
        <v>1000.04</v>
      </c>
      <c r="H134" s="228"/>
      <c r="I134" s="273">
        <f t="shared" si="15"/>
        <v>100.004</v>
      </c>
    </row>
    <row r="135" spans="1:9" x14ac:dyDescent="0.25">
      <c r="A135" s="3"/>
      <c r="B135" s="36">
        <v>329</v>
      </c>
      <c r="C135" s="5"/>
      <c r="D135" s="271" t="s">
        <v>108</v>
      </c>
      <c r="E135" s="47">
        <f>SUM(E136:E139)</f>
        <v>3773.09</v>
      </c>
      <c r="F135" s="47">
        <f t="shared" ref="F135:G135" si="25">SUM(F136:F139)</f>
        <v>15500</v>
      </c>
      <c r="G135" s="47">
        <f t="shared" si="25"/>
        <v>17116.919999999998</v>
      </c>
      <c r="H135" s="228">
        <f t="shared" si="14"/>
        <v>453.65787723059879</v>
      </c>
      <c r="I135" s="273">
        <f t="shared" si="15"/>
        <v>110.43174193548386</v>
      </c>
    </row>
    <row r="136" spans="1:9" x14ac:dyDescent="0.25">
      <c r="A136" s="224"/>
      <c r="B136" s="39">
        <v>3292</v>
      </c>
      <c r="C136" s="6"/>
      <c r="D136" s="30" t="s">
        <v>112</v>
      </c>
      <c r="E136" s="227">
        <v>360.88</v>
      </c>
      <c r="F136" s="227">
        <v>500</v>
      </c>
      <c r="G136" s="227">
        <v>584.79999999999995</v>
      </c>
      <c r="H136" s="228">
        <f t="shared" si="14"/>
        <v>162.04832631345599</v>
      </c>
      <c r="I136" s="273">
        <f t="shared" si="15"/>
        <v>116.96</v>
      </c>
    </row>
    <row r="137" spans="1:9" x14ac:dyDescent="0.25">
      <c r="A137" s="224"/>
      <c r="B137" s="39" t="s">
        <v>124</v>
      </c>
      <c r="C137" s="6"/>
      <c r="D137" s="272" t="s">
        <v>110</v>
      </c>
      <c r="E137" s="281">
        <v>3405.18</v>
      </c>
      <c r="F137" s="227">
        <v>15000</v>
      </c>
      <c r="G137" s="227">
        <v>16532.12</v>
      </c>
      <c r="H137" s="228">
        <f t="shared" si="14"/>
        <v>485.49915129303002</v>
      </c>
      <c r="I137" s="273">
        <f t="shared" si="15"/>
        <v>110.21413333333332</v>
      </c>
    </row>
    <row r="138" spans="1:9" x14ac:dyDescent="0.25">
      <c r="A138" s="224"/>
      <c r="B138" s="279">
        <v>3295</v>
      </c>
      <c r="C138" s="6"/>
      <c r="D138" s="282" t="s">
        <v>111</v>
      </c>
      <c r="E138" s="227">
        <v>0</v>
      </c>
      <c r="F138" s="227"/>
      <c r="G138" s="227">
        <f>SUM([1]POSEBNI_DIO_!D64)</f>
        <v>0</v>
      </c>
      <c r="H138" s="228"/>
      <c r="I138" s="273"/>
    </row>
    <row r="139" spans="1:9" x14ac:dyDescent="0.25">
      <c r="A139" s="224"/>
      <c r="B139" s="279" t="s">
        <v>125</v>
      </c>
      <c r="C139" s="6"/>
      <c r="D139" s="282" t="s">
        <v>108</v>
      </c>
      <c r="E139" s="227">
        <v>7.03</v>
      </c>
      <c r="F139" s="227"/>
      <c r="G139" s="227">
        <f>SUM([1]POSEBNI_DIO_!D63)</f>
        <v>0</v>
      </c>
      <c r="H139" s="228">
        <f t="shared" si="14"/>
        <v>0</v>
      </c>
      <c r="I139" s="273"/>
    </row>
    <row r="140" spans="1:9" x14ac:dyDescent="0.25">
      <c r="A140" s="218"/>
      <c r="B140" s="219">
        <v>34</v>
      </c>
      <c r="C140" s="218"/>
      <c r="D140" s="220" t="s">
        <v>113</v>
      </c>
      <c r="E140" s="221">
        <v>434.77</v>
      </c>
      <c r="F140" s="221"/>
      <c r="G140" s="221"/>
      <c r="H140" s="222">
        <f t="shared" si="14"/>
        <v>0</v>
      </c>
      <c r="I140" s="222"/>
    </row>
    <row r="141" spans="1:9" x14ac:dyDescent="0.25">
      <c r="A141" s="3"/>
      <c r="B141" s="36">
        <v>343</v>
      </c>
      <c r="C141" s="5"/>
      <c r="D141" s="271" t="s">
        <v>114</v>
      </c>
      <c r="E141" s="47">
        <v>434.77</v>
      </c>
      <c r="F141" s="47">
        <f>SUM([1]POSEBNI_DIO_!C67)</f>
        <v>0</v>
      </c>
      <c r="G141" s="47">
        <f>SUM([1]POSEBNI_DIO_!D67)</f>
        <v>0</v>
      </c>
      <c r="H141" s="217">
        <f t="shared" si="14"/>
        <v>0</v>
      </c>
      <c r="I141" s="217"/>
    </row>
    <row r="142" spans="1:9" x14ac:dyDescent="0.25">
      <c r="A142" s="224"/>
      <c r="B142" s="39" t="s">
        <v>126</v>
      </c>
      <c r="C142" s="6"/>
      <c r="D142" s="272" t="s">
        <v>115</v>
      </c>
      <c r="E142" s="227">
        <v>432.38</v>
      </c>
      <c r="F142" s="227"/>
      <c r="G142" s="227">
        <f>SUM([1]POSEBNI_DIO_!D63)</f>
        <v>0</v>
      </c>
      <c r="H142" s="228">
        <f t="shared" ref="H142" si="26">SUM(G142/E142*100)</f>
        <v>0</v>
      </c>
      <c r="I142" s="283"/>
    </row>
    <row r="143" spans="1:9" x14ac:dyDescent="0.25">
      <c r="A143" s="3"/>
      <c r="B143" s="274">
        <v>3432</v>
      </c>
      <c r="C143" s="5"/>
      <c r="D143" s="275" t="s">
        <v>214</v>
      </c>
      <c r="E143" s="257">
        <v>2.39</v>
      </c>
      <c r="F143" s="257"/>
      <c r="G143" s="257"/>
      <c r="H143" s="284"/>
      <c r="I143" s="284"/>
    </row>
    <row r="144" spans="1:9" x14ac:dyDescent="0.25">
      <c r="A144" s="247"/>
      <c r="B144" s="248"/>
      <c r="C144" s="249" t="s">
        <v>215</v>
      </c>
      <c r="D144" s="250" t="s">
        <v>216</v>
      </c>
      <c r="E144" s="251">
        <f>SUM(E113,E116,E140)</f>
        <v>66605.429999999993</v>
      </c>
      <c r="F144" s="251">
        <f>SUM(F113,F116,F140)</f>
        <v>138727</v>
      </c>
      <c r="G144" s="251">
        <f>SUM(G113,G116,G140)</f>
        <v>146879.41999999998</v>
      </c>
      <c r="H144" s="252">
        <f t="shared" si="14"/>
        <v>220.52169019853184</v>
      </c>
      <c r="I144" s="252">
        <f t="shared" si="15"/>
        <v>105.87659215581682</v>
      </c>
    </row>
    <row r="145" spans="1:9" x14ac:dyDescent="0.25">
      <c r="A145" s="218"/>
      <c r="B145" s="219">
        <v>32</v>
      </c>
      <c r="C145" s="218"/>
      <c r="D145" s="220" t="s">
        <v>85</v>
      </c>
      <c r="E145" s="221">
        <f>SUM(E146,E148,E150+E151)</f>
        <v>5840</v>
      </c>
      <c r="F145" s="221">
        <f>F146+F148</f>
        <v>9630</v>
      </c>
      <c r="G145" s="221">
        <f t="shared" ref="G145" si="27">SUM(G146,G148,G150+G151)</f>
        <v>9624.76</v>
      </c>
      <c r="H145" s="222">
        <f t="shared" si="14"/>
        <v>164.80753424657536</v>
      </c>
      <c r="I145" s="222">
        <f t="shared" si="15"/>
        <v>99.945586708203535</v>
      </c>
    </row>
    <row r="146" spans="1:9" x14ac:dyDescent="0.25">
      <c r="A146" s="3"/>
      <c r="B146" s="26">
        <v>321</v>
      </c>
      <c r="C146" s="5"/>
      <c r="D146" s="271" t="s">
        <v>86</v>
      </c>
      <c r="E146" s="232">
        <f>SUM(E147)</f>
        <v>1592.67</v>
      </c>
      <c r="F146" s="232">
        <f t="shared" ref="F146" si="28">SUM(F147)</f>
        <v>3000</v>
      </c>
      <c r="G146" s="232">
        <f>SUM(G147)</f>
        <v>2988.62</v>
      </c>
      <c r="H146" s="228">
        <f t="shared" si="14"/>
        <v>187.64841429800271</v>
      </c>
      <c r="I146" s="225">
        <f t="shared" si="15"/>
        <v>99.620666666666665</v>
      </c>
    </row>
    <row r="147" spans="1:9" x14ac:dyDescent="0.25">
      <c r="A147" s="3"/>
      <c r="B147" s="29" t="s">
        <v>87</v>
      </c>
      <c r="C147" s="5"/>
      <c r="D147" s="272" t="s">
        <v>88</v>
      </c>
      <c r="E147" s="233">
        <v>1592.67</v>
      </c>
      <c r="F147" s="233">
        <v>3000</v>
      </c>
      <c r="G147" s="233">
        <v>2988.62</v>
      </c>
      <c r="H147" s="228">
        <f t="shared" si="14"/>
        <v>187.64841429800271</v>
      </c>
      <c r="I147" s="225">
        <f t="shared" si="15"/>
        <v>99.620666666666665</v>
      </c>
    </row>
    <row r="148" spans="1:9" x14ac:dyDescent="0.25">
      <c r="A148" s="3"/>
      <c r="B148" s="26" t="s">
        <v>191</v>
      </c>
      <c r="C148" s="5"/>
      <c r="D148" s="271" t="s">
        <v>97</v>
      </c>
      <c r="E148" s="232">
        <f>SUM(E149)</f>
        <v>169.22</v>
      </c>
      <c r="F148" s="232">
        <f>SUM(F150)</f>
        <v>6630</v>
      </c>
      <c r="G148" s="232">
        <f>SUM(G149)</f>
        <v>0</v>
      </c>
      <c r="H148" s="228">
        <f t="shared" si="14"/>
        <v>0</v>
      </c>
      <c r="I148" s="225"/>
    </row>
    <row r="149" spans="1:9" x14ac:dyDescent="0.25">
      <c r="A149" s="3"/>
      <c r="B149" s="29" t="s">
        <v>192</v>
      </c>
      <c r="C149" s="5"/>
      <c r="D149" s="272" t="s">
        <v>100</v>
      </c>
      <c r="E149" s="233">
        <v>169.22</v>
      </c>
      <c r="F149" s="233"/>
      <c r="G149" s="233">
        <f>SUM([1]POSEBNI_DIO_!D95,[1]POSEBNI_DIO_!D75)</f>
        <v>0</v>
      </c>
      <c r="H149" s="228">
        <f t="shared" si="14"/>
        <v>0</v>
      </c>
      <c r="I149" s="225"/>
    </row>
    <row r="150" spans="1:9" x14ac:dyDescent="0.25">
      <c r="A150" s="256"/>
      <c r="B150" s="285" t="s">
        <v>196</v>
      </c>
      <c r="C150" s="286"/>
      <c r="D150" s="287" t="s">
        <v>104</v>
      </c>
      <c r="E150" s="288">
        <v>3812.46</v>
      </c>
      <c r="F150" s="288">
        <v>6630</v>
      </c>
      <c r="G150" s="288">
        <v>6636.14</v>
      </c>
      <c r="H150" s="284">
        <f t="shared" si="14"/>
        <v>174.064514775237</v>
      </c>
      <c r="I150" s="225">
        <f t="shared" si="15"/>
        <v>100.0926093514329</v>
      </c>
    </row>
    <row r="151" spans="1:9" x14ac:dyDescent="0.25">
      <c r="A151" s="3"/>
      <c r="B151" s="29" t="s">
        <v>123</v>
      </c>
      <c r="C151" s="5"/>
      <c r="D151" s="30" t="s">
        <v>106</v>
      </c>
      <c r="E151" s="233">
        <v>265.64999999999998</v>
      </c>
      <c r="F151" s="233"/>
      <c r="G151" s="233">
        <f>SUM([1]POSEBNI_DIO_!D77,[1]POSEBNI_DIO_!D97)</f>
        <v>0</v>
      </c>
      <c r="H151" s="235">
        <f t="shared" si="14"/>
        <v>0</v>
      </c>
      <c r="I151" s="225"/>
    </row>
    <row r="152" spans="1:9" x14ac:dyDescent="0.25">
      <c r="A152" s="247"/>
      <c r="B152" s="248"/>
      <c r="C152" s="249" t="s">
        <v>217</v>
      </c>
      <c r="D152" s="289" t="s">
        <v>218</v>
      </c>
      <c r="E152" s="251">
        <f>SUM(E145)</f>
        <v>5840</v>
      </c>
      <c r="F152" s="251">
        <f t="shared" ref="F152" si="29">SUM(F145)</f>
        <v>9630</v>
      </c>
      <c r="G152" s="251">
        <f>SUM(G145)</f>
        <v>9624.76</v>
      </c>
      <c r="H152" s="252">
        <f t="shared" si="14"/>
        <v>164.80753424657536</v>
      </c>
      <c r="I152" s="252">
        <f t="shared" si="15"/>
        <v>99.945586708203535</v>
      </c>
    </row>
    <row r="153" spans="1:9" x14ac:dyDescent="0.25">
      <c r="A153" s="290"/>
      <c r="B153" s="291">
        <v>32</v>
      </c>
      <c r="C153" s="292"/>
      <c r="D153" s="293" t="s">
        <v>85</v>
      </c>
      <c r="E153" s="294"/>
      <c r="F153" s="295">
        <v>2000</v>
      </c>
      <c r="G153" s="295">
        <v>2000</v>
      </c>
      <c r="H153" s="270"/>
      <c r="I153" s="296">
        <f t="shared" si="15"/>
        <v>100</v>
      </c>
    </row>
    <row r="154" spans="1:9" x14ac:dyDescent="0.25">
      <c r="A154" s="297"/>
      <c r="B154" s="298">
        <v>323</v>
      </c>
      <c r="C154" s="299"/>
      <c r="D154" s="300" t="s">
        <v>97</v>
      </c>
      <c r="E154" s="301"/>
      <c r="F154" s="302">
        <v>2000</v>
      </c>
      <c r="G154" s="302">
        <v>2000</v>
      </c>
      <c r="H154" s="252"/>
      <c r="I154" s="303">
        <f t="shared" si="15"/>
        <v>100</v>
      </c>
    </row>
    <row r="155" spans="1:9" x14ac:dyDescent="0.25">
      <c r="A155" s="304"/>
      <c r="B155" s="305">
        <v>3237</v>
      </c>
      <c r="C155" s="306"/>
      <c r="D155" s="307" t="s">
        <v>104</v>
      </c>
      <c r="E155" s="308"/>
      <c r="F155" s="308">
        <v>2000</v>
      </c>
      <c r="G155" s="308">
        <v>2000</v>
      </c>
      <c r="H155" s="252"/>
      <c r="I155" s="303">
        <f t="shared" si="15"/>
        <v>100</v>
      </c>
    </row>
    <row r="156" spans="1:9" x14ac:dyDescent="0.25">
      <c r="A156" s="304"/>
      <c r="B156" s="305"/>
      <c r="C156" s="309" t="s">
        <v>219</v>
      </c>
      <c r="D156" s="289" t="s">
        <v>139</v>
      </c>
      <c r="E156" s="308"/>
      <c r="F156" s="310">
        <v>2000</v>
      </c>
      <c r="G156" s="310">
        <v>2000</v>
      </c>
      <c r="H156" s="252"/>
      <c r="I156" s="303">
        <f t="shared" si="15"/>
        <v>100</v>
      </c>
    </row>
    <row r="157" spans="1:9" x14ac:dyDescent="0.25">
      <c r="A157" s="290"/>
      <c r="B157" s="291">
        <v>32</v>
      </c>
      <c r="C157" s="292"/>
      <c r="D157" s="293" t="s">
        <v>85</v>
      </c>
      <c r="E157" s="295">
        <v>3318.07</v>
      </c>
      <c r="F157" s="294"/>
      <c r="G157" s="295">
        <v>4000</v>
      </c>
      <c r="H157" s="270">
        <f t="shared" si="14"/>
        <v>120.55200764299727</v>
      </c>
      <c r="I157" s="296"/>
    </row>
    <row r="158" spans="1:9" x14ac:dyDescent="0.25">
      <c r="A158" s="297"/>
      <c r="B158" s="298">
        <v>323</v>
      </c>
      <c r="C158" s="299"/>
      <c r="D158" s="300" t="s">
        <v>97</v>
      </c>
      <c r="E158" s="302">
        <v>3318.07</v>
      </c>
      <c r="F158" s="301"/>
      <c r="G158" s="302">
        <v>4000</v>
      </c>
      <c r="H158" s="303">
        <f t="shared" si="14"/>
        <v>120.55200764299727</v>
      </c>
      <c r="I158" s="303"/>
    </row>
    <row r="159" spans="1:9" x14ac:dyDescent="0.25">
      <c r="A159" s="304"/>
      <c r="B159" s="305">
        <v>3237</v>
      </c>
      <c r="C159" s="306"/>
      <c r="D159" s="307" t="s">
        <v>104</v>
      </c>
      <c r="E159" s="308">
        <v>3318.07</v>
      </c>
      <c r="F159" s="308"/>
      <c r="G159" s="308">
        <v>4000</v>
      </c>
      <c r="H159" s="303">
        <f t="shared" si="14"/>
        <v>120.55200764299727</v>
      </c>
      <c r="I159" s="303"/>
    </row>
    <row r="160" spans="1:9" x14ac:dyDescent="0.25">
      <c r="A160" s="311"/>
      <c r="B160" s="312"/>
      <c r="C160" s="249" t="s">
        <v>54</v>
      </c>
      <c r="D160" s="250" t="s">
        <v>55</v>
      </c>
      <c r="E160" s="313">
        <v>3318.07</v>
      </c>
      <c r="F160" s="313"/>
      <c r="G160" s="313">
        <v>4000</v>
      </c>
      <c r="H160" s="314">
        <f t="shared" ref="H160:H181" si="30">SUM(G160/E160*100)</f>
        <v>120.55200764299727</v>
      </c>
      <c r="I160" s="303"/>
    </row>
    <row r="161" spans="1:9" x14ac:dyDescent="0.25">
      <c r="A161" s="27">
        <v>4</v>
      </c>
      <c r="B161" s="36"/>
      <c r="C161" s="26"/>
      <c r="D161" s="315" t="s">
        <v>220</v>
      </c>
      <c r="E161" s="10">
        <f>E162+E165+E172</f>
        <v>6159.28</v>
      </c>
      <c r="F161" s="10">
        <f>F162+F165+F172+F176</f>
        <v>14371</v>
      </c>
      <c r="G161" s="10">
        <f>G162+G165+G172+G176</f>
        <v>8078.3899999999994</v>
      </c>
      <c r="H161" s="316">
        <f t="shared" si="30"/>
        <v>131.15802496395682</v>
      </c>
      <c r="I161" s="303">
        <f t="shared" ref="I161" si="31">SUM(G161/F161*100)</f>
        <v>56.213137568714764</v>
      </c>
    </row>
    <row r="162" spans="1:9" x14ac:dyDescent="0.25">
      <c r="A162" s="317"/>
      <c r="B162" s="318">
        <v>41</v>
      </c>
      <c r="C162" s="319"/>
      <c r="D162" s="320" t="s">
        <v>221</v>
      </c>
      <c r="E162" s="321">
        <v>291.99</v>
      </c>
      <c r="F162" s="322"/>
      <c r="G162" s="322"/>
      <c r="H162" s="323">
        <f t="shared" si="30"/>
        <v>0</v>
      </c>
      <c r="I162" s="323"/>
    </row>
    <row r="163" spans="1:9" x14ac:dyDescent="0.25">
      <c r="A163" s="311"/>
      <c r="B163" s="324">
        <v>412</v>
      </c>
      <c r="C163" s="312"/>
      <c r="D163" s="325" t="s">
        <v>222</v>
      </c>
      <c r="E163" s="326">
        <v>291.99</v>
      </c>
      <c r="F163" s="327"/>
      <c r="G163" s="327"/>
      <c r="H163" s="217">
        <f t="shared" si="30"/>
        <v>0</v>
      </c>
      <c r="I163" s="217"/>
    </row>
    <row r="164" spans="1:9" x14ac:dyDescent="0.25">
      <c r="A164" s="311"/>
      <c r="B164" s="274">
        <v>4126</v>
      </c>
      <c r="C164" s="312"/>
      <c r="D164" s="275" t="s">
        <v>223</v>
      </c>
      <c r="E164" s="326">
        <v>291.99</v>
      </c>
      <c r="F164" s="327"/>
      <c r="G164" s="327"/>
      <c r="H164" s="217">
        <f t="shared" si="30"/>
        <v>0</v>
      </c>
      <c r="I164" s="217"/>
    </row>
    <row r="165" spans="1:9" x14ac:dyDescent="0.25">
      <c r="A165" s="317"/>
      <c r="B165" s="318">
        <v>42</v>
      </c>
      <c r="C165" s="319"/>
      <c r="D165" s="320" t="s">
        <v>221</v>
      </c>
      <c r="E165" s="328">
        <v>4713</v>
      </c>
      <c r="F165" s="328">
        <v>14273</v>
      </c>
      <c r="G165" s="328">
        <v>7981.23</v>
      </c>
      <c r="H165" s="323">
        <f>SUM(G165/E165*100)</f>
        <v>169.34500318268618</v>
      </c>
      <c r="I165" s="323">
        <f>SUM(G165/F165*100)</f>
        <v>55.918377355846701</v>
      </c>
    </row>
    <row r="166" spans="1:9" x14ac:dyDescent="0.25">
      <c r="A166" s="311"/>
      <c r="B166" s="324">
        <v>422</v>
      </c>
      <c r="C166" s="312"/>
      <c r="D166" s="325" t="s">
        <v>129</v>
      </c>
      <c r="E166" s="329">
        <f>SUM(E167:E170)</f>
        <v>4713</v>
      </c>
      <c r="F166" s="329">
        <f t="shared" ref="F166:G166" si="32">SUM(F167:F170)</f>
        <v>14273</v>
      </c>
      <c r="G166" s="329">
        <f t="shared" si="32"/>
        <v>7981.2300000000005</v>
      </c>
      <c r="H166" s="217">
        <f>SUM(G166/E166*100)</f>
        <v>169.34500318268618</v>
      </c>
      <c r="I166" s="217">
        <f>SUM(G166/F166*100)</f>
        <v>55.918377355846701</v>
      </c>
    </row>
    <row r="167" spans="1:9" x14ac:dyDescent="0.25">
      <c r="A167" s="311"/>
      <c r="B167" s="274">
        <v>4221</v>
      </c>
      <c r="C167" s="312"/>
      <c r="D167" s="275" t="s">
        <v>224</v>
      </c>
      <c r="E167" s="330">
        <v>1812.86</v>
      </c>
      <c r="F167" s="330">
        <v>6636</v>
      </c>
      <c r="G167" s="330">
        <v>4915.8500000000004</v>
      </c>
      <c r="H167" s="217">
        <f t="shared" si="30"/>
        <v>271.16545127588455</v>
      </c>
      <c r="I167" s="217">
        <f t="shared" ref="I167:I181" si="33">SUM(G167/F167*100)</f>
        <v>74.07851115129597</v>
      </c>
    </row>
    <row r="168" spans="1:9" x14ac:dyDescent="0.25">
      <c r="A168" s="311"/>
      <c r="B168" s="274">
        <v>4222</v>
      </c>
      <c r="C168" s="312"/>
      <c r="D168" s="275" t="s">
        <v>130</v>
      </c>
      <c r="E168" s="330">
        <v>602.03</v>
      </c>
      <c r="F168" s="331">
        <v>611</v>
      </c>
      <c r="G168" s="331"/>
      <c r="H168" s="217">
        <f t="shared" si="30"/>
        <v>0</v>
      </c>
      <c r="I168" s="217">
        <f t="shared" si="33"/>
        <v>0</v>
      </c>
    </row>
    <row r="169" spans="1:9" x14ac:dyDescent="0.25">
      <c r="A169" s="311"/>
      <c r="B169" s="274">
        <v>4226</v>
      </c>
      <c r="C169" s="312"/>
      <c r="D169" s="275" t="s">
        <v>225</v>
      </c>
      <c r="E169" s="330">
        <v>1880.15</v>
      </c>
      <c r="F169" s="331">
        <v>390</v>
      </c>
      <c r="G169" s="331">
        <v>381.25</v>
      </c>
      <c r="H169" s="217">
        <f t="shared" si="30"/>
        <v>20.277637422546071</v>
      </c>
      <c r="I169" s="217">
        <f t="shared" si="33"/>
        <v>97.756410256410248</v>
      </c>
    </row>
    <row r="170" spans="1:9" x14ac:dyDescent="0.25">
      <c r="A170" s="311"/>
      <c r="B170" s="274">
        <v>4227</v>
      </c>
      <c r="C170" s="312"/>
      <c r="D170" s="275" t="s">
        <v>226</v>
      </c>
      <c r="E170" s="330">
        <v>417.96</v>
      </c>
      <c r="F170" s="331">
        <v>6636</v>
      </c>
      <c r="G170" s="331">
        <v>2684.13</v>
      </c>
      <c r="H170" s="217">
        <f t="shared" si="30"/>
        <v>642.19781797301175</v>
      </c>
      <c r="I170" s="217">
        <f t="shared" si="33"/>
        <v>40.448010849909586</v>
      </c>
    </row>
    <row r="171" spans="1:9" x14ac:dyDescent="0.25">
      <c r="A171" s="311"/>
      <c r="B171" s="312"/>
      <c r="C171" s="249" t="s">
        <v>215</v>
      </c>
      <c r="D171" s="250" t="s">
        <v>216</v>
      </c>
      <c r="E171" s="313">
        <f>E162+E165</f>
        <v>5004.99</v>
      </c>
      <c r="F171" s="313">
        <f>F162+F165</f>
        <v>14273</v>
      </c>
      <c r="G171" s="313">
        <f>G162+G165</f>
        <v>7981.23</v>
      </c>
      <c r="H171" s="314">
        <f t="shared" si="30"/>
        <v>159.46545347742952</v>
      </c>
      <c r="I171" s="314">
        <f t="shared" si="33"/>
        <v>55.918377355846701</v>
      </c>
    </row>
    <row r="172" spans="1:9" x14ac:dyDescent="0.25">
      <c r="A172" s="218"/>
      <c r="B172" s="219">
        <v>42</v>
      </c>
      <c r="C172" s="218"/>
      <c r="D172" s="220" t="s">
        <v>227</v>
      </c>
      <c r="E172" s="221">
        <v>1154.29</v>
      </c>
      <c r="F172" s="332"/>
      <c r="G172" s="332"/>
      <c r="H172" s="333">
        <f t="shared" si="30"/>
        <v>0</v>
      </c>
      <c r="I172" s="222"/>
    </row>
    <row r="173" spans="1:9" x14ac:dyDescent="0.25">
      <c r="A173" s="259"/>
      <c r="B173" s="223">
        <v>422</v>
      </c>
      <c r="C173" s="3"/>
      <c r="D173" s="3" t="s">
        <v>129</v>
      </c>
      <c r="E173" s="334">
        <f>SUM(E174)</f>
        <v>0</v>
      </c>
      <c r="F173" s="334"/>
      <c r="G173" s="334"/>
      <c r="H173" s="314"/>
      <c r="I173" s="225"/>
    </row>
    <row r="174" spans="1:9" x14ac:dyDescent="0.25">
      <c r="A174" s="335"/>
      <c r="B174" s="226" t="s">
        <v>228</v>
      </c>
      <c r="C174" s="224"/>
      <c r="D174" s="224" t="s">
        <v>224</v>
      </c>
      <c r="E174" s="336">
        <v>0</v>
      </c>
      <c r="F174" s="336"/>
      <c r="G174" s="336"/>
      <c r="H174" s="314"/>
      <c r="I174" s="225"/>
    </row>
    <row r="175" spans="1:9" x14ac:dyDescent="0.25">
      <c r="A175" s="311"/>
      <c r="B175" s="312"/>
      <c r="C175" s="249" t="s">
        <v>50</v>
      </c>
      <c r="D175" s="250" t="s">
        <v>211</v>
      </c>
      <c r="E175" s="313">
        <v>1154.29</v>
      </c>
      <c r="F175" s="337"/>
      <c r="G175" s="337"/>
      <c r="H175" s="314">
        <f t="shared" si="30"/>
        <v>0</v>
      </c>
      <c r="I175" s="314"/>
    </row>
    <row r="176" spans="1:9" x14ac:dyDescent="0.25">
      <c r="A176" s="317"/>
      <c r="B176" s="219">
        <v>42</v>
      </c>
      <c r="C176" s="319"/>
      <c r="D176" s="220" t="s">
        <v>227</v>
      </c>
      <c r="E176" s="338"/>
      <c r="F176" s="338">
        <v>98</v>
      </c>
      <c r="G176" s="338">
        <v>97.16</v>
      </c>
      <c r="H176" s="333"/>
      <c r="I176" s="339">
        <f t="shared" si="33"/>
        <v>99.142857142857139</v>
      </c>
    </row>
    <row r="177" spans="1:9" x14ac:dyDescent="0.25">
      <c r="A177" s="311"/>
      <c r="B177" s="223">
        <v>422</v>
      </c>
      <c r="C177" s="249"/>
      <c r="D177" s="3" t="s">
        <v>129</v>
      </c>
      <c r="E177" s="337"/>
      <c r="F177" s="334">
        <v>98</v>
      </c>
      <c r="G177" s="340">
        <f>SUM(G178)</f>
        <v>97.16</v>
      </c>
      <c r="H177" s="314"/>
      <c r="I177" s="314">
        <f t="shared" si="33"/>
        <v>99.142857142857139</v>
      </c>
    </row>
    <row r="178" spans="1:9" x14ac:dyDescent="0.25">
      <c r="A178" s="311"/>
      <c r="B178" s="226" t="s">
        <v>228</v>
      </c>
      <c r="C178" s="249"/>
      <c r="D178" s="224" t="s">
        <v>224</v>
      </c>
      <c r="E178" s="337"/>
      <c r="F178" s="336">
        <v>98</v>
      </c>
      <c r="G178" s="334">
        <v>97.16</v>
      </c>
      <c r="H178" s="314"/>
      <c r="I178" s="314">
        <f t="shared" si="33"/>
        <v>99.142857142857139</v>
      </c>
    </row>
    <row r="179" spans="1:9" x14ac:dyDescent="0.25">
      <c r="A179" s="311"/>
      <c r="B179" s="223"/>
      <c r="C179" s="249" t="s">
        <v>54</v>
      </c>
      <c r="D179" s="250" t="s">
        <v>55</v>
      </c>
      <c r="E179" s="337"/>
      <c r="F179" s="337">
        <f t="shared" ref="F179" si="34">SUM(F176)</f>
        <v>98</v>
      </c>
      <c r="G179" s="341">
        <v>97.16</v>
      </c>
      <c r="H179" s="314"/>
      <c r="I179" s="314">
        <f t="shared" si="33"/>
        <v>99.142857142857139</v>
      </c>
    </row>
    <row r="180" spans="1:9" x14ac:dyDescent="0.25">
      <c r="A180" s="311"/>
      <c r="B180" s="226"/>
      <c r="C180" s="249"/>
      <c r="D180" s="224"/>
      <c r="E180" s="337"/>
      <c r="F180" s="337"/>
      <c r="G180" s="337"/>
      <c r="H180" s="314"/>
      <c r="I180" s="314"/>
    </row>
    <row r="181" spans="1:9" x14ac:dyDescent="0.25">
      <c r="A181" s="448" t="s">
        <v>184</v>
      </c>
      <c r="B181" s="448"/>
      <c r="C181" s="448"/>
      <c r="D181" s="448"/>
      <c r="E181" s="232">
        <f>E64+E161</f>
        <v>546157.29</v>
      </c>
      <c r="F181" s="232">
        <f>F64+F161</f>
        <v>749343</v>
      </c>
      <c r="G181" s="232">
        <f>G64+G161</f>
        <v>714948.2699999999</v>
      </c>
      <c r="H181" s="314">
        <f t="shared" si="30"/>
        <v>130.90519582737784</v>
      </c>
      <c r="I181" s="314">
        <f t="shared" si="33"/>
        <v>95.410015173291796</v>
      </c>
    </row>
    <row r="182" spans="1:9" x14ac:dyDescent="0.25">
      <c r="A182" s="12"/>
      <c r="B182" s="12"/>
      <c r="C182" s="12"/>
      <c r="D182" s="12"/>
      <c r="E182" s="342"/>
      <c r="F182" s="12"/>
      <c r="G182" s="12"/>
      <c r="H182" s="12"/>
      <c r="I182" s="12"/>
    </row>
    <row r="183" spans="1:9" x14ac:dyDescent="0.25">
      <c r="A183" s="12"/>
      <c r="B183" s="12"/>
      <c r="C183" s="12"/>
      <c r="D183" s="12"/>
      <c r="E183" s="342"/>
      <c r="F183" s="12"/>
      <c r="G183" s="12"/>
      <c r="H183" s="12"/>
      <c r="I183" s="12"/>
    </row>
    <row r="184" spans="1:9" x14ac:dyDescent="0.25">
      <c r="A184" s="12"/>
      <c r="B184" s="12"/>
      <c r="C184" s="12"/>
      <c r="D184" s="12"/>
      <c r="E184" s="342"/>
      <c r="F184" s="12"/>
      <c r="G184" s="12"/>
      <c r="H184" s="12"/>
      <c r="I184" s="12"/>
    </row>
    <row r="185" spans="1:9" x14ac:dyDescent="0.25">
      <c r="A185" s="12"/>
      <c r="B185" s="12"/>
      <c r="C185" s="12"/>
      <c r="D185" s="12"/>
      <c r="E185" s="342"/>
      <c r="F185" s="12"/>
      <c r="G185" s="12"/>
      <c r="H185" s="12"/>
      <c r="I185" s="12"/>
    </row>
    <row r="186" spans="1:9" x14ac:dyDescent="0.25">
      <c r="A186" s="12"/>
      <c r="B186" s="12"/>
      <c r="C186" s="12"/>
      <c r="D186" s="12"/>
      <c r="E186" s="342"/>
      <c r="F186" s="12"/>
      <c r="G186" s="12"/>
      <c r="H186" s="12"/>
      <c r="I186" s="12"/>
    </row>
    <row r="187" spans="1:9" x14ac:dyDescent="0.25">
      <c r="A187" s="12"/>
      <c r="B187" s="12"/>
      <c r="C187" s="12"/>
      <c r="D187" s="12"/>
      <c r="E187" s="342"/>
      <c r="F187" s="12"/>
      <c r="G187" s="12"/>
      <c r="H187" s="12"/>
      <c r="I187" s="12"/>
    </row>
    <row r="188" spans="1:9" ht="15.75" x14ac:dyDescent="0.25">
      <c r="A188" s="449" t="s">
        <v>229</v>
      </c>
      <c r="B188" s="450"/>
      <c r="C188" s="450"/>
      <c r="D188" s="450"/>
      <c r="E188" s="450"/>
      <c r="F188" s="450"/>
      <c r="G188" s="450"/>
      <c r="H188" s="450"/>
      <c r="I188" s="451"/>
    </row>
    <row r="189" spans="1:9" ht="60" x14ac:dyDescent="0.25">
      <c r="A189" s="343" t="s">
        <v>24</v>
      </c>
      <c r="B189" s="13" t="s">
        <v>25</v>
      </c>
      <c r="C189" s="343" t="s">
        <v>26</v>
      </c>
      <c r="D189" s="343" t="s">
        <v>27</v>
      </c>
      <c r="E189" s="344" t="s">
        <v>21</v>
      </c>
      <c r="F189" s="344" t="s">
        <v>246</v>
      </c>
      <c r="G189" s="344" t="s">
        <v>22</v>
      </c>
      <c r="H189" s="345" t="s">
        <v>23</v>
      </c>
      <c r="I189" s="345" t="s">
        <v>23</v>
      </c>
    </row>
    <row r="190" spans="1:9" x14ac:dyDescent="0.25">
      <c r="A190" s="452">
        <v>1</v>
      </c>
      <c r="B190" s="453"/>
      <c r="C190" s="453"/>
      <c r="D190" s="454"/>
      <c r="E190" s="346">
        <v>2</v>
      </c>
      <c r="F190" s="347">
        <v>3</v>
      </c>
      <c r="G190" s="347">
        <v>4</v>
      </c>
      <c r="H190" s="346" t="s">
        <v>28</v>
      </c>
      <c r="I190" s="348" t="s">
        <v>29</v>
      </c>
    </row>
    <row r="191" spans="1:9" x14ac:dyDescent="0.25">
      <c r="A191" s="349" t="s">
        <v>230</v>
      </c>
      <c r="B191" s="349"/>
      <c r="C191" s="349"/>
      <c r="D191" s="350" t="s">
        <v>231</v>
      </c>
      <c r="E191" s="351">
        <f>SUM(E192)</f>
        <v>11501.8</v>
      </c>
      <c r="F191" s="352">
        <f t="shared" ref="F191:F194" si="35">SUM(F192)</f>
        <v>0</v>
      </c>
      <c r="G191" s="352"/>
      <c r="H191" s="353">
        <f t="shared" ref="H191" si="36">SUM(G191/E191*100)</f>
        <v>0</v>
      </c>
      <c r="I191" s="353"/>
    </row>
    <row r="192" spans="1:9" x14ac:dyDescent="0.25">
      <c r="A192" s="349"/>
      <c r="B192" s="349" t="s">
        <v>232</v>
      </c>
      <c r="C192" s="349"/>
      <c r="D192" s="354" t="s">
        <v>68</v>
      </c>
      <c r="E192" s="351">
        <f>SUM(E193)</f>
        <v>11501.8</v>
      </c>
      <c r="F192" s="352">
        <f t="shared" si="35"/>
        <v>0</v>
      </c>
      <c r="G192" s="352"/>
      <c r="H192" s="353">
        <f t="shared" ref="H192:H195" si="37">SUM(G192/E192*100)</f>
        <v>0</v>
      </c>
      <c r="I192" s="353"/>
    </row>
    <row r="193" spans="1:9" x14ac:dyDescent="0.25">
      <c r="A193" s="349"/>
      <c r="B193" s="349" t="s">
        <v>233</v>
      </c>
      <c r="C193" s="349"/>
      <c r="D193" s="354" t="s">
        <v>69</v>
      </c>
      <c r="E193" s="351">
        <f>SUM(E194)</f>
        <v>11501.8</v>
      </c>
      <c r="F193" s="352">
        <f t="shared" si="35"/>
        <v>0</v>
      </c>
      <c r="G193" s="352"/>
      <c r="H193" s="353">
        <f t="shared" si="37"/>
        <v>0</v>
      </c>
      <c r="I193" s="353"/>
    </row>
    <row r="194" spans="1:9" x14ac:dyDescent="0.25">
      <c r="A194" s="355"/>
      <c r="B194" s="355" t="s">
        <v>234</v>
      </c>
      <c r="C194" s="355"/>
      <c r="D194" s="356" t="s">
        <v>235</v>
      </c>
      <c r="E194" s="357">
        <v>11501.8</v>
      </c>
      <c r="F194" s="358">
        <f t="shared" si="35"/>
        <v>0</v>
      </c>
      <c r="G194" s="358"/>
      <c r="H194" s="359">
        <f t="shared" si="37"/>
        <v>0</v>
      </c>
      <c r="I194" s="359"/>
    </row>
    <row r="195" spans="1:9" x14ac:dyDescent="0.25">
      <c r="A195" s="360"/>
      <c r="B195" s="360"/>
      <c r="C195" s="361">
        <v>11</v>
      </c>
      <c r="D195" s="362" t="s">
        <v>236</v>
      </c>
      <c r="E195" s="363">
        <v>11501.8</v>
      </c>
      <c r="F195" s="364">
        <v>0</v>
      </c>
      <c r="G195" s="364"/>
      <c r="H195" s="365">
        <f t="shared" si="37"/>
        <v>0</v>
      </c>
      <c r="I195" s="365"/>
    </row>
  </sheetData>
  <mergeCells count="11">
    <mergeCell ref="A61:I61"/>
    <mergeCell ref="A63:D63"/>
    <mergeCell ref="A181:D181"/>
    <mergeCell ref="A188:I188"/>
    <mergeCell ref="A190:D190"/>
    <mergeCell ref="A42:D42"/>
    <mergeCell ref="A1:I1"/>
    <mergeCell ref="A2:I2"/>
    <mergeCell ref="A4:D4"/>
    <mergeCell ref="A35:D35"/>
    <mergeCell ref="A40:I40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AD30A-E3C4-4BA4-B3EE-A4CE6394DF4A}">
  <dimension ref="A1:F13"/>
  <sheetViews>
    <sheetView workbookViewId="0">
      <selection activeCell="D10" sqref="D10"/>
    </sheetView>
  </sheetViews>
  <sheetFormatPr defaultRowHeight="15" x14ac:dyDescent="0.25"/>
  <cols>
    <col min="1" max="1" width="17.85546875" customWidth="1"/>
    <col min="2" max="2" width="13.85546875" customWidth="1"/>
    <col min="3" max="3" width="16.28515625" customWidth="1"/>
    <col min="4" max="4" width="13.5703125" customWidth="1"/>
  </cols>
  <sheetData>
    <row r="1" spans="1:6" ht="15.75" x14ac:dyDescent="0.25">
      <c r="A1" s="455"/>
      <c r="B1" s="455"/>
      <c r="C1" s="455"/>
      <c r="D1" s="455"/>
      <c r="E1" s="455"/>
      <c r="F1" s="455"/>
    </row>
    <row r="2" spans="1:6" ht="15.75" x14ac:dyDescent="0.25">
      <c r="A2" s="455" t="s">
        <v>140</v>
      </c>
      <c r="B2" s="455"/>
      <c r="C2" s="455"/>
      <c r="D2" s="455"/>
      <c r="E2" s="455"/>
      <c r="F2" s="455"/>
    </row>
    <row r="3" spans="1:6" ht="15.75" x14ac:dyDescent="0.25">
      <c r="A3" s="455" t="s">
        <v>141</v>
      </c>
      <c r="B3" s="455"/>
      <c r="C3" s="455"/>
      <c r="D3" s="455"/>
      <c r="E3" s="456"/>
      <c r="F3" s="456"/>
    </row>
    <row r="4" spans="1:6" ht="15.75" x14ac:dyDescent="0.25">
      <c r="A4" s="74"/>
      <c r="B4" s="74"/>
      <c r="C4" s="74"/>
      <c r="D4" s="74"/>
      <c r="E4" s="75"/>
      <c r="F4" s="75"/>
    </row>
    <row r="5" spans="1:6" ht="15.75" x14ac:dyDescent="0.25">
      <c r="A5" s="455" t="s">
        <v>142</v>
      </c>
      <c r="B5" s="455"/>
      <c r="C5" s="455"/>
      <c r="D5" s="457"/>
      <c r="E5" s="457"/>
      <c r="F5" s="457"/>
    </row>
    <row r="6" spans="1:6" ht="15.75" x14ac:dyDescent="0.25">
      <c r="A6" s="74"/>
      <c r="B6" s="74"/>
      <c r="C6" s="74"/>
      <c r="D6" s="74"/>
      <c r="E6" s="75"/>
      <c r="F6" s="75"/>
    </row>
    <row r="7" spans="1:6" ht="15.75" x14ac:dyDescent="0.25">
      <c r="A7" s="455" t="s">
        <v>143</v>
      </c>
      <c r="B7" s="455"/>
      <c r="C7" s="455"/>
      <c r="D7" s="456"/>
      <c r="E7" s="456"/>
      <c r="F7" s="456"/>
    </row>
    <row r="8" spans="1:6" ht="16.5" thickBot="1" x14ac:dyDescent="0.3">
      <c r="A8" s="74"/>
      <c r="B8" s="74"/>
      <c r="C8" s="74"/>
      <c r="D8" s="74"/>
      <c r="E8" s="75"/>
      <c r="F8" s="75"/>
    </row>
    <row r="9" spans="1:6" ht="45" x14ac:dyDescent="0.25">
      <c r="A9" s="76" t="s">
        <v>144</v>
      </c>
      <c r="B9" s="77" t="s">
        <v>21</v>
      </c>
      <c r="C9" s="77" t="s">
        <v>3</v>
      </c>
      <c r="D9" s="77" t="s">
        <v>22</v>
      </c>
      <c r="E9" s="77" t="s">
        <v>23</v>
      </c>
      <c r="F9" s="78" t="s">
        <v>23</v>
      </c>
    </row>
    <row r="10" spans="1:6" x14ac:dyDescent="0.25">
      <c r="A10" s="79">
        <v>1</v>
      </c>
      <c r="B10" s="80">
        <v>2</v>
      </c>
      <c r="C10" s="80">
        <v>3</v>
      </c>
      <c r="D10" s="80">
        <v>4</v>
      </c>
      <c r="E10" s="80" t="s">
        <v>28</v>
      </c>
      <c r="F10" s="81" t="s">
        <v>29</v>
      </c>
    </row>
    <row r="11" spans="1:6" ht="30" x14ac:dyDescent="0.25">
      <c r="A11" s="82" t="s">
        <v>145</v>
      </c>
      <c r="B11" s="369">
        <f t="shared" ref="B11:D12" si="0">SUM(B12:B12)</f>
        <v>546157.29</v>
      </c>
      <c r="C11" s="369">
        <f t="shared" si="0"/>
        <v>749343</v>
      </c>
      <c r="D11" s="369">
        <f t="shared" si="0"/>
        <v>714948.27</v>
      </c>
      <c r="E11" s="83">
        <v>131</v>
      </c>
      <c r="F11" s="84">
        <v>95</v>
      </c>
    </row>
    <row r="12" spans="1:6" ht="30" x14ac:dyDescent="0.25">
      <c r="A12" s="85" t="s">
        <v>146</v>
      </c>
      <c r="B12" s="369">
        <f t="shared" si="0"/>
        <v>546157.29</v>
      </c>
      <c r="C12" s="369">
        <f t="shared" si="0"/>
        <v>749343</v>
      </c>
      <c r="D12" s="369">
        <f t="shared" si="0"/>
        <v>714948.27</v>
      </c>
      <c r="E12" s="371">
        <f>SUM(D12/B12*100)</f>
        <v>130.90519582737784</v>
      </c>
      <c r="F12" s="372">
        <f>SUM(D12/C12*100)</f>
        <v>95.410015173291811</v>
      </c>
    </row>
    <row r="13" spans="1:6" ht="15.75" thickBot="1" x14ac:dyDescent="0.3">
      <c r="A13" s="86" t="s">
        <v>147</v>
      </c>
      <c r="B13" s="370">
        <v>546157.29</v>
      </c>
      <c r="C13" s="373">
        <v>749343</v>
      </c>
      <c r="D13" s="374">
        <v>714948.27</v>
      </c>
      <c r="E13" s="375">
        <f t="shared" ref="E13" si="1">SUM(D13/B13*100)</f>
        <v>130.90519582737784</v>
      </c>
      <c r="F13" s="376">
        <f t="shared" ref="F13" si="2">SUM(D13/C13*100)</f>
        <v>95.410015173291811</v>
      </c>
    </row>
  </sheetData>
  <mergeCells count="5">
    <mergeCell ref="A1:F1"/>
    <mergeCell ref="A2:F2"/>
    <mergeCell ref="A3:F3"/>
    <mergeCell ref="A5:F5"/>
    <mergeCell ref="A7:F7"/>
  </mergeCells>
  <conditionalFormatting sqref="B13">
    <cfRule type="cellIs" dxfId="2" priority="2" operator="lessThan">
      <formula>-0.001</formula>
    </cfRule>
  </conditionalFormatting>
  <conditionalFormatting sqref="D13">
    <cfRule type="cellIs" dxfId="1" priority="1" operator="lessThan">
      <formula>-0.001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C7BE7-42B7-40E5-95A3-48E4E306FCD6}">
  <dimension ref="A1:E180"/>
  <sheetViews>
    <sheetView topLeftCell="A163" workbookViewId="0">
      <selection activeCell="D5" sqref="D5"/>
    </sheetView>
  </sheetViews>
  <sheetFormatPr defaultRowHeight="15" x14ac:dyDescent="0.25"/>
  <cols>
    <col min="2" max="2" width="28.42578125" customWidth="1"/>
    <col min="3" max="3" width="15.42578125" customWidth="1"/>
    <col min="4" max="4" width="14.5703125" customWidth="1"/>
  </cols>
  <sheetData>
    <row r="1" spans="1:5" x14ac:dyDescent="0.25">
      <c r="A1" s="458" t="s">
        <v>148</v>
      </c>
      <c r="B1" s="458"/>
      <c r="C1" s="458"/>
      <c r="D1" s="458"/>
      <c r="E1" s="458"/>
    </row>
    <row r="2" spans="1:5" x14ac:dyDescent="0.25">
      <c r="A2" s="458" t="s">
        <v>149</v>
      </c>
      <c r="B2" s="458"/>
      <c r="C2" s="458"/>
      <c r="D2" s="458"/>
      <c r="E2" s="458"/>
    </row>
    <row r="3" spans="1:5" x14ac:dyDescent="0.25">
      <c r="A3" s="87"/>
      <c r="B3" s="87"/>
      <c r="C3" s="88"/>
      <c r="D3" s="88"/>
      <c r="E3" s="89"/>
    </row>
    <row r="4" spans="1:5" ht="45" x14ac:dyDescent="0.25">
      <c r="A4" s="90" t="s">
        <v>150</v>
      </c>
      <c r="B4" s="90" t="s">
        <v>151</v>
      </c>
      <c r="C4" s="14" t="s">
        <v>3</v>
      </c>
      <c r="D4" s="14" t="s">
        <v>22</v>
      </c>
      <c r="E4" s="146" t="s">
        <v>23</v>
      </c>
    </row>
    <row r="5" spans="1:5" x14ac:dyDescent="0.25">
      <c r="A5" s="459">
        <v>1</v>
      </c>
      <c r="B5" s="459"/>
      <c r="C5" s="91">
        <v>2</v>
      </c>
      <c r="D5" s="145">
        <v>3</v>
      </c>
      <c r="E5" s="148" t="s">
        <v>152</v>
      </c>
    </row>
    <row r="6" spans="1:5" x14ac:dyDescent="0.25">
      <c r="A6" s="90">
        <v>29679</v>
      </c>
      <c r="B6" s="90" t="s">
        <v>240</v>
      </c>
      <c r="C6" s="404">
        <f>C7+C167+C174</f>
        <v>749343</v>
      </c>
      <c r="D6" s="404">
        <f>D7+D167+D174</f>
        <v>714948.27</v>
      </c>
      <c r="E6" s="147">
        <f>(D6/C6)*100</f>
        <v>95.410015173291811</v>
      </c>
    </row>
    <row r="7" spans="1:5" ht="45" x14ac:dyDescent="0.25">
      <c r="A7" s="377">
        <v>3500</v>
      </c>
      <c r="B7" s="94" t="s">
        <v>237</v>
      </c>
      <c r="C7" s="95">
        <f>C8</f>
        <v>742957</v>
      </c>
      <c r="D7" s="95">
        <f>D8</f>
        <v>710093.98</v>
      </c>
      <c r="E7" s="95">
        <f>SUM(D7/C7*100)</f>
        <v>95.576726513109094</v>
      </c>
    </row>
    <row r="8" spans="1:5" x14ac:dyDescent="0.25">
      <c r="A8" s="96" t="s">
        <v>238</v>
      </c>
      <c r="B8" s="97" t="s">
        <v>239</v>
      </c>
      <c r="C8" s="98">
        <f>SUM(C9,C50,C60,C96,C143,C162)</f>
        <v>742957</v>
      </c>
      <c r="D8" s="99">
        <f>D162+D143+D96+D60+D50+D9</f>
        <v>710093.98</v>
      </c>
      <c r="E8" s="99">
        <f>SUM(D8/C8*100)</f>
        <v>95.576726513109094</v>
      </c>
    </row>
    <row r="9" spans="1:5" x14ac:dyDescent="0.25">
      <c r="A9" s="100">
        <v>11</v>
      </c>
      <c r="B9" s="100" t="s">
        <v>64</v>
      </c>
      <c r="C9" s="101">
        <f>SUM(C10)</f>
        <v>561369</v>
      </c>
      <c r="D9" s="102">
        <f>SUM(D10)</f>
        <v>512282.93</v>
      </c>
      <c r="E9" s="102">
        <f>SUM(D9/C9*100)</f>
        <v>91.256006298887186</v>
      </c>
    </row>
    <row r="10" spans="1:5" x14ac:dyDescent="0.25">
      <c r="A10" s="103">
        <v>3</v>
      </c>
      <c r="B10" s="104" t="s">
        <v>76</v>
      </c>
      <c r="C10" s="391">
        <f>SUM(C11,C19,C47)</f>
        <v>561369</v>
      </c>
      <c r="D10" s="105">
        <f>SUM(D11,D19,D47)</f>
        <v>512282.93</v>
      </c>
      <c r="E10" s="105">
        <f>SUM(D10/C10*100)</f>
        <v>91.256006298887186</v>
      </c>
    </row>
    <row r="11" spans="1:5" x14ac:dyDescent="0.25">
      <c r="A11" s="106">
        <v>31</v>
      </c>
      <c r="B11" s="107" t="s">
        <v>77</v>
      </c>
      <c r="C11" s="397">
        <v>398377</v>
      </c>
      <c r="D11" s="108">
        <f>D12+D14+D16</f>
        <v>382895.83999999997</v>
      </c>
      <c r="E11" s="108">
        <f>SUM(D11/C11*100)</f>
        <v>96.113942320967311</v>
      </c>
    </row>
    <row r="12" spans="1:5" x14ac:dyDescent="0.25">
      <c r="A12" s="109">
        <v>311</v>
      </c>
      <c r="B12" s="110" t="s">
        <v>78</v>
      </c>
      <c r="C12" s="398">
        <v>309000</v>
      </c>
      <c r="D12" s="111">
        <f>SUM(D13)</f>
        <v>298201.37</v>
      </c>
      <c r="E12" s="108">
        <f t="shared" ref="E12:E17" si="0">SUM(D12/C12*100)</f>
        <v>96.505297734627831</v>
      </c>
    </row>
    <row r="13" spans="1:5" x14ac:dyDescent="0.25">
      <c r="A13" s="112">
        <v>3111</v>
      </c>
      <c r="B13" s="113" t="s">
        <v>79</v>
      </c>
      <c r="C13" s="392">
        <v>309000</v>
      </c>
      <c r="D13" s="114">
        <v>298201.37</v>
      </c>
      <c r="E13" s="409">
        <f t="shared" si="0"/>
        <v>96.505297734627831</v>
      </c>
    </row>
    <row r="14" spans="1:5" x14ac:dyDescent="0.25">
      <c r="A14" s="109">
        <v>312</v>
      </c>
      <c r="B14" s="110" t="s">
        <v>80</v>
      </c>
      <c r="C14" s="391">
        <v>38410</v>
      </c>
      <c r="D14" s="105">
        <f>D15</f>
        <v>35491.17</v>
      </c>
      <c r="E14" s="108">
        <f t="shared" si="0"/>
        <v>92.400859151262679</v>
      </c>
    </row>
    <row r="15" spans="1:5" x14ac:dyDescent="0.25">
      <c r="A15" s="112">
        <v>3121</v>
      </c>
      <c r="B15" s="113" t="s">
        <v>80</v>
      </c>
      <c r="C15" s="392">
        <v>38410</v>
      </c>
      <c r="D15" s="114">
        <v>35491.17</v>
      </c>
      <c r="E15" s="409">
        <f t="shared" si="0"/>
        <v>92.400859151262679</v>
      </c>
    </row>
    <row r="16" spans="1:5" x14ac:dyDescent="0.25">
      <c r="A16" s="109">
        <v>313</v>
      </c>
      <c r="B16" s="110" t="s">
        <v>82</v>
      </c>
      <c r="C16" s="391">
        <v>50967</v>
      </c>
      <c r="D16" s="105">
        <f>SUM(D17:D18)</f>
        <v>49203.3</v>
      </c>
      <c r="E16" s="108">
        <f t="shared" si="0"/>
        <v>96.539525575372309</v>
      </c>
    </row>
    <row r="17" spans="1:5" ht="30" x14ac:dyDescent="0.25">
      <c r="A17" s="112">
        <v>3132</v>
      </c>
      <c r="B17" s="113" t="s">
        <v>83</v>
      </c>
      <c r="C17" s="392">
        <v>50967</v>
      </c>
      <c r="D17" s="114">
        <v>49203.3</v>
      </c>
      <c r="E17" s="108">
        <f t="shared" si="0"/>
        <v>96.539525575372309</v>
      </c>
    </row>
    <row r="18" spans="1:5" ht="45" x14ac:dyDescent="0.25">
      <c r="A18" s="112">
        <v>3133</v>
      </c>
      <c r="B18" s="113" t="s">
        <v>84</v>
      </c>
      <c r="C18" s="392"/>
      <c r="D18" s="114">
        <v>0</v>
      </c>
      <c r="E18" s="114"/>
    </row>
    <row r="19" spans="1:5" x14ac:dyDescent="0.25">
      <c r="A19" s="106">
        <v>32</v>
      </c>
      <c r="B19" s="107" t="s">
        <v>85</v>
      </c>
      <c r="C19" s="390">
        <v>160338</v>
      </c>
      <c r="D19" s="93">
        <f>SUM(D20,D24,D30,D40,D42)</f>
        <v>127461.53</v>
      </c>
      <c r="E19" s="93">
        <f>SUM(D19/C19*100)</f>
        <v>79.495521959859801</v>
      </c>
    </row>
    <row r="20" spans="1:5" ht="30" x14ac:dyDescent="0.25">
      <c r="A20" s="109">
        <v>321</v>
      </c>
      <c r="B20" s="110" t="s">
        <v>86</v>
      </c>
      <c r="C20" s="391">
        <v>11281</v>
      </c>
      <c r="D20" s="105">
        <f>SUM(D21:D23)</f>
        <v>8741.1</v>
      </c>
      <c r="E20" s="93">
        <f t="shared" ref="E20:E46" si="1">SUM(D20/C20*100)</f>
        <v>77.485152025529658</v>
      </c>
    </row>
    <row r="21" spans="1:5" x14ac:dyDescent="0.25">
      <c r="A21" s="112" t="s">
        <v>87</v>
      </c>
      <c r="B21" s="113" t="s">
        <v>88</v>
      </c>
      <c r="C21" s="392"/>
      <c r="D21" s="114"/>
      <c r="E21" s="93"/>
    </row>
    <row r="22" spans="1:5" ht="30" x14ac:dyDescent="0.25">
      <c r="A22" s="112" t="s">
        <v>89</v>
      </c>
      <c r="B22" s="113" t="s">
        <v>90</v>
      </c>
      <c r="C22" s="392">
        <v>11281</v>
      </c>
      <c r="D22" s="114">
        <v>8741.1</v>
      </c>
      <c r="E22" s="408">
        <f t="shared" si="1"/>
        <v>77.485152025529658</v>
      </c>
    </row>
    <row r="23" spans="1:5" ht="30" x14ac:dyDescent="0.25">
      <c r="A23" s="112">
        <v>3213</v>
      </c>
      <c r="B23" s="113" t="s">
        <v>91</v>
      </c>
      <c r="C23" s="392"/>
      <c r="D23" s="114"/>
      <c r="E23" s="93"/>
    </row>
    <row r="24" spans="1:5" x14ac:dyDescent="0.25">
      <c r="A24" s="109">
        <v>322</v>
      </c>
      <c r="B24" s="110" t="s">
        <v>92</v>
      </c>
      <c r="C24" s="392">
        <v>45479</v>
      </c>
      <c r="D24" s="105">
        <f>SUM(D25:D29)</f>
        <v>19607.32</v>
      </c>
      <c r="E24" s="93">
        <f t="shared" si="1"/>
        <v>43.112909254820906</v>
      </c>
    </row>
    <row r="25" spans="1:5" ht="30" x14ac:dyDescent="0.25">
      <c r="A25" s="112">
        <v>3221</v>
      </c>
      <c r="B25" s="113" t="s">
        <v>93</v>
      </c>
      <c r="C25" s="392">
        <v>33534</v>
      </c>
      <c r="D25" s="114">
        <v>13651.08</v>
      </c>
      <c r="E25" s="408">
        <f t="shared" si="1"/>
        <v>40.708176775809626</v>
      </c>
    </row>
    <row r="26" spans="1:5" x14ac:dyDescent="0.25">
      <c r="A26" s="112">
        <v>3222</v>
      </c>
      <c r="B26" s="113" t="s">
        <v>153</v>
      </c>
      <c r="C26" s="392"/>
      <c r="D26" s="114">
        <v>0</v>
      </c>
      <c r="E26" s="408"/>
    </row>
    <row r="27" spans="1:5" x14ac:dyDescent="0.25">
      <c r="A27" s="112">
        <v>3223</v>
      </c>
      <c r="B27" s="113" t="s">
        <v>94</v>
      </c>
      <c r="C27" s="392">
        <v>9291</v>
      </c>
      <c r="D27" s="114">
        <v>5306.3</v>
      </c>
      <c r="E27" s="408">
        <f t="shared" si="1"/>
        <v>57.112259175546228</v>
      </c>
    </row>
    <row r="28" spans="1:5" ht="30" x14ac:dyDescent="0.25">
      <c r="A28" s="112">
        <v>3224</v>
      </c>
      <c r="B28" s="113" t="s">
        <v>95</v>
      </c>
      <c r="C28" s="392"/>
      <c r="D28" s="114"/>
      <c r="E28" s="408"/>
    </row>
    <row r="29" spans="1:5" x14ac:dyDescent="0.25">
      <c r="A29" s="112">
        <v>3225</v>
      </c>
      <c r="B29" s="113" t="s">
        <v>96</v>
      </c>
      <c r="C29" s="392">
        <v>2654</v>
      </c>
      <c r="D29" s="114">
        <v>649.94000000000005</v>
      </c>
      <c r="E29" s="408">
        <f t="shared" si="1"/>
        <v>24.489073097211758</v>
      </c>
    </row>
    <row r="30" spans="1:5" x14ac:dyDescent="0.25">
      <c r="A30" s="109">
        <v>323</v>
      </c>
      <c r="B30" s="110" t="s">
        <v>97</v>
      </c>
      <c r="C30" s="392">
        <f>SUM(C31:C39)</f>
        <v>101194</v>
      </c>
      <c r="D30" s="105">
        <f>SUM(D31:D39)</f>
        <v>96744.78</v>
      </c>
      <c r="E30" s="93">
        <f t="shared" si="1"/>
        <v>95.603276874122969</v>
      </c>
    </row>
    <row r="31" spans="1:5" ht="30" x14ac:dyDescent="0.25">
      <c r="A31" s="112">
        <v>3231</v>
      </c>
      <c r="B31" s="113" t="s">
        <v>98</v>
      </c>
      <c r="C31" s="392">
        <v>2834</v>
      </c>
      <c r="D31" s="114">
        <v>2591.08</v>
      </c>
      <c r="E31" s="408">
        <f t="shared" si="1"/>
        <v>91.428369795342263</v>
      </c>
    </row>
    <row r="32" spans="1:5" ht="30" x14ac:dyDescent="0.25">
      <c r="A32" s="112">
        <v>3232</v>
      </c>
      <c r="B32" s="113" t="s">
        <v>99</v>
      </c>
      <c r="C32" s="392"/>
      <c r="D32" s="114"/>
      <c r="E32" s="408"/>
    </row>
    <row r="33" spans="1:5" ht="30" x14ac:dyDescent="0.25">
      <c r="A33" s="112">
        <v>3233</v>
      </c>
      <c r="B33" s="113" t="s">
        <v>100</v>
      </c>
      <c r="C33" s="392">
        <v>5245</v>
      </c>
      <c r="D33" s="114">
        <v>4690.68</v>
      </c>
      <c r="E33" s="408">
        <f t="shared" si="1"/>
        <v>89.431458531935178</v>
      </c>
    </row>
    <row r="34" spans="1:5" x14ac:dyDescent="0.25">
      <c r="A34" s="112">
        <v>3234</v>
      </c>
      <c r="B34" s="113" t="s">
        <v>101</v>
      </c>
      <c r="C34" s="392">
        <v>664</v>
      </c>
      <c r="D34" s="114">
        <v>534.12</v>
      </c>
      <c r="E34" s="408">
        <f t="shared" si="1"/>
        <v>80.439759036144579</v>
      </c>
    </row>
    <row r="35" spans="1:5" x14ac:dyDescent="0.25">
      <c r="A35" s="112">
        <v>3235</v>
      </c>
      <c r="B35" s="113" t="s">
        <v>102</v>
      </c>
      <c r="C35" s="392"/>
      <c r="D35" s="114"/>
      <c r="E35" s="408"/>
    </row>
    <row r="36" spans="1:5" ht="30" x14ac:dyDescent="0.25">
      <c r="A36" s="112">
        <v>3236</v>
      </c>
      <c r="B36" s="113" t="s">
        <v>103</v>
      </c>
      <c r="C36" s="392">
        <v>929</v>
      </c>
      <c r="D36" s="114">
        <v>901.51</v>
      </c>
      <c r="E36" s="408">
        <f t="shared" si="1"/>
        <v>97.040904198062421</v>
      </c>
    </row>
    <row r="37" spans="1:5" x14ac:dyDescent="0.25">
      <c r="A37" s="112">
        <v>3237</v>
      </c>
      <c r="B37" s="113" t="s">
        <v>104</v>
      </c>
      <c r="C37" s="392">
        <v>87857</v>
      </c>
      <c r="D37" s="114">
        <v>84634.47</v>
      </c>
      <c r="E37" s="408">
        <f t="shared" si="1"/>
        <v>96.33207371068896</v>
      </c>
    </row>
    <row r="38" spans="1:5" x14ac:dyDescent="0.25">
      <c r="A38" s="112">
        <v>3238</v>
      </c>
      <c r="B38" s="113" t="s">
        <v>105</v>
      </c>
      <c r="C38" s="392">
        <v>2789</v>
      </c>
      <c r="D38" s="114">
        <v>2784.28</v>
      </c>
      <c r="E38" s="408">
        <f t="shared" si="1"/>
        <v>99.830763714593047</v>
      </c>
    </row>
    <row r="39" spans="1:5" x14ac:dyDescent="0.25">
      <c r="A39" s="112">
        <v>3239</v>
      </c>
      <c r="B39" s="113" t="s">
        <v>106</v>
      </c>
      <c r="C39" s="392">
        <v>876</v>
      </c>
      <c r="D39" s="114">
        <v>608.64</v>
      </c>
      <c r="E39" s="408">
        <f t="shared" si="1"/>
        <v>69.479452054794521</v>
      </c>
    </row>
    <row r="40" spans="1:5" ht="30" x14ac:dyDescent="0.25">
      <c r="A40" s="109">
        <v>324</v>
      </c>
      <c r="B40" s="110" t="s">
        <v>107</v>
      </c>
      <c r="C40" s="391"/>
      <c r="D40" s="105">
        <f>D41</f>
        <v>0</v>
      </c>
      <c r="E40" s="93"/>
    </row>
    <row r="41" spans="1:5" ht="30" x14ac:dyDescent="0.25">
      <c r="A41" s="112">
        <v>3241</v>
      </c>
      <c r="B41" s="113" t="s">
        <v>107</v>
      </c>
      <c r="C41" s="392"/>
      <c r="D41" s="114"/>
      <c r="E41" s="93"/>
    </row>
    <row r="42" spans="1:5" ht="30" x14ac:dyDescent="0.25">
      <c r="A42" s="109">
        <v>329</v>
      </c>
      <c r="B42" s="110" t="s">
        <v>108</v>
      </c>
      <c r="C42" s="391">
        <v>2384</v>
      </c>
      <c r="D42" s="105">
        <f>SUM(D43:D46)</f>
        <v>2368.33</v>
      </c>
      <c r="E42" s="93">
        <f t="shared" si="1"/>
        <v>99.342701342281885</v>
      </c>
    </row>
    <row r="43" spans="1:5" x14ac:dyDescent="0.25">
      <c r="A43" s="112">
        <v>3292</v>
      </c>
      <c r="B43" s="113" t="s">
        <v>112</v>
      </c>
      <c r="C43" s="393">
        <v>465</v>
      </c>
      <c r="D43" s="114">
        <v>465</v>
      </c>
      <c r="E43" s="408">
        <f t="shared" si="1"/>
        <v>100</v>
      </c>
    </row>
    <row r="44" spans="1:5" x14ac:dyDescent="0.25">
      <c r="A44" s="112">
        <v>3293</v>
      </c>
      <c r="B44" s="113" t="s">
        <v>110</v>
      </c>
      <c r="C44" s="391"/>
      <c r="D44" s="114"/>
      <c r="E44" s="408"/>
    </row>
    <row r="45" spans="1:5" x14ac:dyDescent="0.25">
      <c r="A45" s="112">
        <v>3294</v>
      </c>
      <c r="B45" s="113" t="s">
        <v>202</v>
      </c>
      <c r="C45" s="393">
        <v>239</v>
      </c>
      <c r="D45" s="114">
        <v>238.9</v>
      </c>
      <c r="E45" s="408">
        <f t="shared" si="1"/>
        <v>99.958158995815907</v>
      </c>
    </row>
    <row r="46" spans="1:5" x14ac:dyDescent="0.25">
      <c r="A46" s="112">
        <v>3295</v>
      </c>
      <c r="B46" s="113" t="s">
        <v>111</v>
      </c>
      <c r="C46" s="392">
        <v>1680</v>
      </c>
      <c r="D46" s="114">
        <v>1664.43</v>
      </c>
      <c r="E46" s="408">
        <f t="shared" si="1"/>
        <v>99.0732142857143</v>
      </c>
    </row>
    <row r="47" spans="1:5" x14ac:dyDescent="0.25">
      <c r="A47" s="109">
        <v>34</v>
      </c>
      <c r="B47" s="107" t="s">
        <v>113</v>
      </c>
      <c r="C47" s="391">
        <v>2654</v>
      </c>
      <c r="D47" s="105">
        <f>D48</f>
        <v>1925.56</v>
      </c>
      <c r="E47" s="382">
        <f>SUM(D47/C47*100)</f>
        <v>72.553127354935938</v>
      </c>
    </row>
    <row r="48" spans="1:5" x14ac:dyDescent="0.25">
      <c r="A48" s="109">
        <v>343</v>
      </c>
      <c r="B48" s="107" t="s">
        <v>114</v>
      </c>
      <c r="C48" s="391">
        <v>2654</v>
      </c>
      <c r="D48" s="105">
        <f>D49</f>
        <v>1925.56</v>
      </c>
      <c r="E48" s="382">
        <f t="shared" ref="E48:E58" si="2">SUM(D48/C48*100)</f>
        <v>72.553127354935938</v>
      </c>
    </row>
    <row r="49" spans="1:5" ht="30" x14ac:dyDescent="0.25">
      <c r="A49" s="112">
        <v>3431</v>
      </c>
      <c r="B49" s="113" t="s">
        <v>115</v>
      </c>
      <c r="C49" s="392">
        <v>2654</v>
      </c>
      <c r="D49" s="114">
        <v>1925.56</v>
      </c>
      <c r="E49" s="114">
        <f t="shared" si="2"/>
        <v>72.553127354935938</v>
      </c>
    </row>
    <row r="50" spans="1:5" x14ac:dyDescent="0.25">
      <c r="A50" s="100">
        <v>61</v>
      </c>
      <c r="B50" s="100" t="s">
        <v>128</v>
      </c>
      <c r="C50" s="101">
        <f>SUM(C55)</f>
        <v>98</v>
      </c>
      <c r="D50" s="400">
        <f>D51+D55</f>
        <v>4097.16</v>
      </c>
      <c r="E50" s="401">
        <f t="shared" si="2"/>
        <v>4180.7755102040819</v>
      </c>
    </row>
    <row r="51" spans="1:5" x14ac:dyDescent="0.25">
      <c r="A51" s="103">
        <v>3</v>
      </c>
      <c r="B51" s="104" t="s">
        <v>76</v>
      </c>
      <c r="C51" s="115"/>
      <c r="D51" s="15">
        <v>4000</v>
      </c>
      <c r="E51" s="405"/>
    </row>
    <row r="52" spans="1:5" x14ac:dyDescent="0.25">
      <c r="A52" s="116">
        <v>32</v>
      </c>
      <c r="B52" s="117" t="s">
        <v>85</v>
      </c>
      <c r="C52" s="118"/>
      <c r="D52" s="119">
        <v>4000</v>
      </c>
      <c r="E52" s="405"/>
    </row>
    <row r="53" spans="1:5" s="384" customFormat="1" x14ac:dyDescent="0.25">
      <c r="A53" s="379">
        <v>323</v>
      </c>
      <c r="B53" s="395" t="s">
        <v>97</v>
      </c>
      <c r="C53" s="381"/>
      <c r="D53" s="383">
        <v>4000</v>
      </c>
      <c r="E53" s="405"/>
    </row>
    <row r="54" spans="1:5" x14ac:dyDescent="0.25">
      <c r="A54" s="121">
        <v>3237</v>
      </c>
      <c r="B54" s="122" t="s">
        <v>104</v>
      </c>
      <c r="C54" s="92"/>
      <c r="D54" s="16">
        <v>4000</v>
      </c>
      <c r="E54" s="405"/>
    </row>
    <row r="55" spans="1:5" s="384" customFormat="1" ht="30" x14ac:dyDescent="0.25">
      <c r="A55" s="379">
        <v>4</v>
      </c>
      <c r="B55" s="110" t="s">
        <v>161</v>
      </c>
      <c r="C55" s="389">
        <v>98</v>
      </c>
      <c r="D55" s="383">
        <v>97.16</v>
      </c>
      <c r="E55" s="406">
        <f t="shared" si="2"/>
        <v>99.142857142857139</v>
      </c>
    </row>
    <row r="56" spans="1:5" s="384" customFormat="1" ht="45" x14ac:dyDescent="0.25">
      <c r="A56" s="379">
        <v>42</v>
      </c>
      <c r="B56" s="110" t="s">
        <v>162</v>
      </c>
      <c r="C56" s="389">
        <v>98</v>
      </c>
      <c r="D56" s="383">
        <v>97.16</v>
      </c>
      <c r="E56" s="406">
        <f t="shared" si="2"/>
        <v>99.142857142857139</v>
      </c>
    </row>
    <row r="57" spans="1:5" s="384" customFormat="1" x14ac:dyDescent="0.25">
      <c r="A57" s="379">
        <v>422</v>
      </c>
      <c r="B57" s="110" t="s">
        <v>129</v>
      </c>
      <c r="C57" s="389">
        <v>98</v>
      </c>
      <c r="D57" s="383">
        <v>97.16</v>
      </c>
      <c r="E57" s="406">
        <f t="shared" si="2"/>
        <v>99.142857142857139</v>
      </c>
    </row>
    <row r="58" spans="1:5" x14ac:dyDescent="0.25">
      <c r="A58" s="121">
        <v>4221</v>
      </c>
      <c r="B58" s="113" t="s">
        <v>224</v>
      </c>
      <c r="C58" s="387">
        <v>98</v>
      </c>
      <c r="D58" s="16">
        <v>97.16</v>
      </c>
      <c r="E58" s="407">
        <f t="shared" si="2"/>
        <v>99.142857142857139</v>
      </c>
    </row>
    <row r="59" spans="1:5" x14ac:dyDescent="0.25">
      <c r="A59" s="121"/>
      <c r="B59" s="122"/>
      <c r="C59" s="92"/>
      <c r="D59" s="16"/>
      <c r="E59" s="16"/>
    </row>
    <row r="60" spans="1:5" x14ac:dyDescent="0.25">
      <c r="A60" s="100">
        <v>31</v>
      </c>
      <c r="B60" s="100" t="s">
        <v>154</v>
      </c>
      <c r="C60" s="123">
        <f>SUM(C61,C91)</f>
        <v>16860</v>
      </c>
      <c r="D60" s="123">
        <f>D61</f>
        <v>27228.480000000003</v>
      </c>
      <c r="E60" s="101">
        <f t="shared" ref="E60" si="3">(D60/C60)*100</f>
        <v>161.49750889679717</v>
      </c>
    </row>
    <row r="61" spans="1:5" x14ac:dyDescent="0.25">
      <c r="A61" s="120">
        <v>3</v>
      </c>
      <c r="B61" s="110" t="s">
        <v>76</v>
      </c>
      <c r="C61" s="387">
        <f>C62+C69</f>
        <v>16860</v>
      </c>
      <c r="D61" s="105">
        <f>D62+D69</f>
        <v>27228.480000000003</v>
      </c>
      <c r="E61" s="383">
        <f>SUM(D61/C61*100)</f>
        <v>161.49750889679717</v>
      </c>
    </row>
    <row r="62" spans="1:5" s="384" customFormat="1" x14ac:dyDescent="0.25">
      <c r="A62" s="379">
        <v>31</v>
      </c>
      <c r="B62" s="380" t="s">
        <v>77</v>
      </c>
      <c r="C62" s="388">
        <v>1520</v>
      </c>
      <c r="D62" s="382">
        <v>1516.83</v>
      </c>
      <c r="E62" s="383">
        <f t="shared" ref="E62:E68" si="4">SUM(D62/C62*100)</f>
        <v>99.791447368421046</v>
      </c>
    </row>
    <row r="63" spans="1:5" s="384" customFormat="1" x14ac:dyDescent="0.25">
      <c r="A63" s="379">
        <v>311</v>
      </c>
      <c r="B63" s="380" t="s">
        <v>78</v>
      </c>
      <c r="C63" s="388">
        <v>1300</v>
      </c>
      <c r="D63" s="382">
        <v>1301.97</v>
      </c>
      <c r="E63" s="383">
        <f t="shared" si="4"/>
        <v>100.15153846153846</v>
      </c>
    </row>
    <row r="64" spans="1:5" x14ac:dyDescent="0.25">
      <c r="A64" s="378">
        <v>3111</v>
      </c>
      <c r="B64" s="385" t="s">
        <v>79</v>
      </c>
      <c r="C64" s="387">
        <v>1300</v>
      </c>
      <c r="D64" s="386">
        <v>1301.97</v>
      </c>
      <c r="E64" s="16">
        <f t="shared" si="4"/>
        <v>100.15153846153846</v>
      </c>
    </row>
    <row r="65" spans="1:5" s="384" customFormat="1" x14ac:dyDescent="0.25">
      <c r="A65" s="379">
        <v>312</v>
      </c>
      <c r="B65" s="380" t="s">
        <v>80</v>
      </c>
      <c r="C65" s="388"/>
      <c r="D65" s="382"/>
      <c r="E65" s="16"/>
    </row>
    <row r="66" spans="1:5" x14ac:dyDescent="0.25">
      <c r="A66" s="378">
        <v>3121</v>
      </c>
      <c r="B66" s="385" t="s">
        <v>80</v>
      </c>
      <c r="C66" s="387"/>
      <c r="D66" s="386"/>
      <c r="E66" s="16"/>
    </row>
    <row r="67" spans="1:5" s="384" customFormat="1" x14ac:dyDescent="0.25">
      <c r="A67" s="379">
        <v>313</v>
      </c>
      <c r="B67" s="380" t="s">
        <v>82</v>
      </c>
      <c r="C67" s="388">
        <v>220</v>
      </c>
      <c r="D67" s="382">
        <v>214.86</v>
      </c>
      <c r="E67" s="16">
        <f t="shared" si="4"/>
        <v>97.663636363636371</v>
      </c>
    </row>
    <row r="68" spans="1:5" ht="30" x14ac:dyDescent="0.25">
      <c r="A68" s="378">
        <v>3132</v>
      </c>
      <c r="B68" s="385" t="s">
        <v>241</v>
      </c>
      <c r="C68" s="387">
        <v>220</v>
      </c>
      <c r="D68" s="386">
        <v>214.86</v>
      </c>
      <c r="E68" s="16">
        <f t="shared" si="4"/>
        <v>97.663636363636371</v>
      </c>
    </row>
    <row r="69" spans="1:5" x14ac:dyDescent="0.25">
      <c r="A69" s="120">
        <v>32</v>
      </c>
      <c r="B69" s="110" t="s">
        <v>85</v>
      </c>
      <c r="C69" s="387">
        <v>15340</v>
      </c>
      <c r="D69" s="105">
        <f>SUM(D70,D73,D77,D84,D86)</f>
        <v>25711.65</v>
      </c>
      <c r="E69" s="16">
        <f>SUM(D69/C69*100)</f>
        <v>167.61179921773143</v>
      </c>
    </row>
    <row r="70" spans="1:5" ht="30" x14ac:dyDescent="0.25">
      <c r="A70" s="120">
        <v>321</v>
      </c>
      <c r="B70" s="110" t="s">
        <v>86</v>
      </c>
      <c r="C70" s="387">
        <v>10738</v>
      </c>
      <c r="D70" s="105">
        <f>SUM(D71,D72)</f>
        <v>25711.65</v>
      </c>
      <c r="E70" s="16">
        <f t="shared" ref="E70:E77" si="5">SUM(D70/C70*100)</f>
        <v>239.44542745390206</v>
      </c>
    </row>
    <row r="71" spans="1:5" x14ac:dyDescent="0.25">
      <c r="A71" s="121">
        <v>3211</v>
      </c>
      <c r="B71" s="113" t="s">
        <v>88</v>
      </c>
      <c r="C71" s="387">
        <v>10738</v>
      </c>
      <c r="D71" s="114">
        <v>25711.65</v>
      </c>
      <c r="E71" s="16">
        <f t="shared" si="5"/>
        <v>239.44542745390206</v>
      </c>
    </row>
    <row r="72" spans="1:5" ht="30" x14ac:dyDescent="0.25">
      <c r="A72" s="121">
        <v>3212</v>
      </c>
      <c r="B72" s="113" t="s">
        <v>155</v>
      </c>
      <c r="C72" s="387"/>
      <c r="D72" s="114"/>
      <c r="E72" s="16"/>
    </row>
    <row r="73" spans="1:5" x14ac:dyDescent="0.25">
      <c r="A73" s="120">
        <v>322</v>
      </c>
      <c r="B73" s="110" t="s">
        <v>92</v>
      </c>
      <c r="C73" s="387">
        <v>602</v>
      </c>
      <c r="D73" s="105">
        <f>SUM(D74:D76)</f>
        <v>0</v>
      </c>
      <c r="E73" s="16">
        <f t="shared" si="5"/>
        <v>0</v>
      </c>
    </row>
    <row r="74" spans="1:5" ht="30" x14ac:dyDescent="0.25">
      <c r="A74" s="121">
        <v>3221</v>
      </c>
      <c r="B74" s="113" t="s">
        <v>93</v>
      </c>
      <c r="C74" s="387">
        <v>602</v>
      </c>
      <c r="D74" s="114"/>
      <c r="E74" s="16">
        <f t="shared" si="5"/>
        <v>0</v>
      </c>
    </row>
    <row r="75" spans="1:5" x14ac:dyDescent="0.25">
      <c r="A75" s="121">
        <v>3223</v>
      </c>
      <c r="B75" s="113" t="s">
        <v>94</v>
      </c>
      <c r="C75" s="387"/>
      <c r="D75" s="114"/>
      <c r="E75" s="16"/>
    </row>
    <row r="76" spans="1:5" ht="30" x14ac:dyDescent="0.25">
      <c r="A76" s="121">
        <v>3224</v>
      </c>
      <c r="B76" s="113" t="s">
        <v>95</v>
      </c>
      <c r="C76" s="387"/>
      <c r="D76" s="114"/>
      <c r="E76" s="16"/>
    </row>
    <row r="77" spans="1:5" x14ac:dyDescent="0.25">
      <c r="A77" s="120">
        <v>323</v>
      </c>
      <c r="B77" s="110" t="s">
        <v>97</v>
      </c>
      <c r="C77" s="387">
        <v>4000</v>
      </c>
      <c r="D77" s="105">
        <f>SUM(D78:D83)</f>
        <v>0</v>
      </c>
      <c r="E77" s="16">
        <f t="shared" si="5"/>
        <v>0</v>
      </c>
    </row>
    <row r="78" spans="1:5" ht="30" x14ac:dyDescent="0.25">
      <c r="A78" s="121">
        <v>3231</v>
      </c>
      <c r="B78" s="113" t="s">
        <v>156</v>
      </c>
      <c r="C78" s="387"/>
      <c r="D78" s="114"/>
      <c r="E78" s="16"/>
    </row>
    <row r="79" spans="1:5" ht="30" x14ac:dyDescent="0.25">
      <c r="A79" s="121">
        <v>3232</v>
      </c>
      <c r="B79" s="113" t="s">
        <v>99</v>
      </c>
      <c r="C79" s="92"/>
      <c r="D79" s="114"/>
      <c r="E79" s="16"/>
    </row>
    <row r="80" spans="1:5" x14ac:dyDescent="0.25">
      <c r="A80" s="121">
        <v>3234</v>
      </c>
      <c r="B80" s="113" t="s">
        <v>101</v>
      </c>
      <c r="C80" s="92"/>
      <c r="D80" s="114"/>
      <c r="E80" s="16"/>
    </row>
    <row r="81" spans="1:5" x14ac:dyDescent="0.25">
      <c r="A81" s="121">
        <v>3237</v>
      </c>
      <c r="B81" s="113" t="s">
        <v>104</v>
      </c>
      <c r="C81" s="387">
        <v>4000</v>
      </c>
      <c r="D81" s="114"/>
      <c r="E81" s="16"/>
    </row>
    <row r="82" spans="1:5" x14ac:dyDescent="0.25">
      <c r="A82" s="121">
        <v>3238</v>
      </c>
      <c r="B82" s="113" t="s">
        <v>105</v>
      </c>
      <c r="C82" s="92"/>
      <c r="D82" s="105"/>
      <c r="E82" s="16"/>
    </row>
    <row r="83" spans="1:5" x14ac:dyDescent="0.25">
      <c r="A83" s="121">
        <v>3239</v>
      </c>
      <c r="B83" s="113" t="s">
        <v>106</v>
      </c>
      <c r="C83" s="92"/>
      <c r="D83" s="114"/>
      <c r="E83" s="16"/>
    </row>
    <row r="84" spans="1:5" ht="30" x14ac:dyDescent="0.25">
      <c r="A84" s="120">
        <v>324</v>
      </c>
      <c r="B84" s="110" t="s">
        <v>107</v>
      </c>
      <c r="C84" s="92"/>
      <c r="D84" s="105">
        <f>D85</f>
        <v>0</v>
      </c>
      <c r="E84" s="16"/>
    </row>
    <row r="85" spans="1:5" ht="30" x14ac:dyDescent="0.25">
      <c r="A85" s="121">
        <v>3241</v>
      </c>
      <c r="B85" s="113" t="s">
        <v>107</v>
      </c>
      <c r="C85" s="92"/>
      <c r="D85" s="114"/>
      <c r="E85" s="16"/>
    </row>
    <row r="86" spans="1:5" ht="30" x14ac:dyDescent="0.25">
      <c r="A86" s="120">
        <v>329</v>
      </c>
      <c r="B86" s="110" t="s">
        <v>108</v>
      </c>
      <c r="C86" s="92"/>
      <c r="D86" s="105">
        <f>D87</f>
        <v>0</v>
      </c>
      <c r="E86" s="16"/>
    </row>
    <row r="87" spans="1:5" x14ac:dyDescent="0.25">
      <c r="A87" s="121">
        <v>3292</v>
      </c>
      <c r="B87" s="113" t="s">
        <v>112</v>
      </c>
      <c r="C87" s="92"/>
      <c r="D87" s="114"/>
      <c r="E87" s="16"/>
    </row>
    <row r="88" spans="1:5" x14ac:dyDescent="0.25">
      <c r="A88" s="120">
        <v>34</v>
      </c>
      <c r="B88" s="110" t="s">
        <v>113</v>
      </c>
      <c r="C88" s="387"/>
      <c r="D88" s="105">
        <f>D89</f>
        <v>0</v>
      </c>
      <c r="E88" s="16"/>
    </row>
    <row r="89" spans="1:5" x14ac:dyDescent="0.25">
      <c r="A89" s="120">
        <v>343</v>
      </c>
      <c r="B89" s="110" t="s">
        <v>114</v>
      </c>
      <c r="C89" s="387">
        <f>C90</f>
        <v>0</v>
      </c>
      <c r="D89" s="105">
        <f>D90</f>
        <v>0</v>
      </c>
      <c r="E89" s="16"/>
    </row>
    <row r="90" spans="1:5" ht="30" x14ac:dyDescent="0.25">
      <c r="A90" s="121">
        <v>3431</v>
      </c>
      <c r="B90" s="113" t="s">
        <v>115</v>
      </c>
      <c r="C90" s="387"/>
      <c r="D90" s="114"/>
      <c r="E90" s="16"/>
    </row>
    <row r="91" spans="1:5" ht="45" x14ac:dyDescent="0.25">
      <c r="A91" s="120">
        <v>4</v>
      </c>
      <c r="B91" s="110" t="s">
        <v>157</v>
      </c>
      <c r="C91" s="387">
        <f>C92</f>
        <v>0</v>
      </c>
      <c r="D91" s="105">
        <f>D92</f>
        <v>0</v>
      </c>
      <c r="E91" s="16"/>
    </row>
    <row r="92" spans="1:5" ht="45" x14ac:dyDescent="0.25">
      <c r="A92" s="120">
        <v>42</v>
      </c>
      <c r="B92" s="110" t="s">
        <v>116</v>
      </c>
      <c r="C92" s="387"/>
      <c r="D92" s="105">
        <f>D93</f>
        <v>0</v>
      </c>
      <c r="E92" s="16"/>
    </row>
    <row r="93" spans="1:5" x14ac:dyDescent="0.25">
      <c r="A93" s="120">
        <v>422</v>
      </c>
      <c r="B93" s="110" t="s">
        <v>129</v>
      </c>
      <c r="C93" s="387">
        <f>C95</f>
        <v>0</v>
      </c>
      <c r="D93" s="105">
        <f>SUM(D94,D95)</f>
        <v>0</v>
      </c>
      <c r="E93" s="16"/>
    </row>
    <row r="94" spans="1:5" x14ac:dyDescent="0.25">
      <c r="A94" s="121">
        <v>4221</v>
      </c>
      <c r="B94" s="113" t="s">
        <v>158</v>
      </c>
      <c r="C94" s="387"/>
      <c r="D94" s="114"/>
      <c r="E94" s="16"/>
    </row>
    <row r="95" spans="1:5" x14ac:dyDescent="0.25">
      <c r="A95" s="121">
        <v>4222</v>
      </c>
      <c r="B95" s="113" t="s">
        <v>130</v>
      </c>
      <c r="C95" s="92"/>
      <c r="D95" s="114"/>
      <c r="E95" s="16"/>
    </row>
    <row r="96" spans="1:5" x14ac:dyDescent="0.25">
      <c r="A96" s="100">
        <v>43</v>
      </c>
      <c r="B96" s="100" t="s">
        <v>159</v>
      </c>
      <c r="C96" s="123">
        <f>SUM(C97,C131)</f>
        <v>153000</v>
      </c>
      <c r="D96" s="123">
        <f>SUM(D97,D131)</f>
        <v>154860.65</v>
      </c>
      <c r="E96" s="101">
        <f t="shared" ref="E96" si="6">(D96/C96)*100</f>
        <v>101.2161111111111</v>
      </c>
    </row>
    <row r="97" spans="1:5" x14ac:dyDescent="0.25">
      <c r="A97" s="103">
        <v>3</v>
      </c>
      <c r="B97" s="104" t="s">
        <v>76</v>
      </c>
      <c r="C97" s="389">
        <f>SUM(C101,C127)</f>
        <v>138727</v>
      </c>
      <c r="D97" s="15">
        <f>SUM(D101,D127)</f>
        <v>146879.41999999998</v>
      </c>
      <c r="E97" s="15">
        <f>(D97/C97)*100</f>
        <v>105.87659215581682</v>
      </c>
    </row>
    <row r="98" spans="1:5" x14ac:dyDescent="0.25">
      <c r="A98" s="106">
        <v>31</v>
      </c>
      <c r="B98" s="107" t="s">
        <v>77</v>
      </c>
      <c r="C98" s="390"/>
      <c r="D98" s="93">
        <f>SUM(D99)</f>
        <v>0</v>
      </c>
      <c r="E98" s="93"/>
    </row>
    <row r="99" spans="1:5" x14ac:dyDescent="0.25">
      <c r="A99" s="109">
        <v>312</v>
      </c>
      <c r="B99" s="110" t="s">
        <v>80</v>
      </c>
      <c r="C99" s="391"/>
      <c r="D99" s="114">
        <f>SUM(D100)</f>
        <v>0</v>
      </c>
      <c r="E99" s="105">
        <v>0</v>
      </c>
    </row>
    <row r="100" spans="1:5" x14ac:dyDescent="0.25">
      <c r="A100" s="112" t="s">
        <v>81</v>
      </c>
      <c r="B100" s="113" t="s">
        <v>80</v>
      </c>
      <c r="C100" s="392"/>
      <c r="D100" s="114"/>
      <c r="E100" s="114">
        <v>0</v>
      </c>
    </row>
    <row r="101" spans="1:5" x14ac:dyDescent="0.25">
      <c r="A101" s="106">
        <v>32</v>
      </c>
      <c r="B101" s="107" t="s">
        <v>85</v>
      </c>
      <c r="C101" s="390">
        <v>138727</v>
      </c>
      <c r="D101" s="93">
        <f>SUM(D102,D106,D112,D121,D123)</f>
        <v>146879.41999999998</v>
      </c>
      <c r="E101" s="93">
        <f>(D101/C101)*100</f>
        <v>105.87659215581682</v>
      </c>
    </row>
    <row r="102" spans="1:5" ht="30" x14ac:dyDescent="0.25">
      <c r="A102" s="109">
        <v>321</v>
      </c>
      <c r="B102" s="110" t="s">
        <v>86</v>
      </c>
      <c r="C102" s="391">
        <v>398</v>
      </c>
      <c r="D102" s="105">
        <f>SUM(D103:D105)</f>
        <v>150</v>
      </c>
      <c r="E102" s="93">
        <f t="shared" ref="E102:E136" si="7">(D102/C102)*100</f>
        <v>37.688442211055282</v>
      </c>
    </row>
    <row r="103" spans="1:5" x14ac:dyDescent="0.25">
      <c r="A103" s="112" t="s">
        <v>87</v>
      </c>
      <c r="B103" s="113" t="s">
        <v>88</v>
      </c>
      <c r="C103" s="392"/>
      <c r="D103" s="114"/>
      <c r="E103" s="93"/>
    </row>
    <row r="104" spans="1:5" ht="30" x14ac:dyDescent="0.25">
      <c r="A104" s="112" t="s">
        <v>89</v>
      </c>
      <c r="B104" s="113" t="s">
        <v>90</v>
      </c>
      <c r="C104" s="391"/>
      <c r="D104" s="114">
        <v>0</v>
      </c>
      <c r="E104" s="93"/>
    </row>
    <row r="105" spans="1:5" ht="30" x14ac:dyDescent="0.25">
      <c r="A105" s="112">
        <v>3213</v>
      </c>
      <c r="B105" s="113" t="s">
        <v>91</v>
      </c>
      <c r="C105" s="393">
        <v>398</v>
      </c>
      <c r="D105" s="114">
        <v>150</v>
      </c>
      <c r="E105" s="93">
        <f t="shared" si="7"/>
        <v>37.688442211055282</v>
      </c>
    </row>
    <row r="106" spans="1:5" x14ac:dyDescent="0.25">
      <c r="A106" s="109">
        <v>322</v>
      </c>
      <c r="B106" s="110" t="s">
        <v>92</v>
      </c>
      <c r="C106" s="391"/>
      <c r="D106" s="105">
        <f>SUM(D107:D111)</f>
        <v>13483.130000000001</v>
      </c>
      <c r="E106" s="93"/>
    </row>
    <row r="107" spans="1:5" ht="30" x14ac:dyDescent="0.25">
      <c r="A107" s="112" t="s">
        <v>117</v>
      </c>
      <c r="B107" s="113" t="s">
        <v>93</v>
      </c>
      <c r="C107" s="393">
        <v>16994</v>
      </c>
      <c r="D107" s="114">
        <v>11674.69</v>
      </c>
      <c r="E107" s="93">
        <f t="shared" si="7"/>
        <v>68.698893727197841</v>
      </c>
    </row>
    <row r="108" spans="1:5" x14ac:dyDescent="0.25">
      <c r="A108" s="112">
        <v>3222</v>
      </c>
      <c r="B108" s="113" t="s">
        <v>153</v>
      </c>
      <c r="C108" s="391"/>
      <c r="D108" s="114"/>
      <c r="E108" s="93"/>
    </row>
    <row r="109" spans="1:5" x14ac:dyDescent="0.25">
      <c r="A109" s="112" t="s">
        <v>118</v>
      </c>
      <c r="B109" s="113" t="s">
        <v>94</v>
      </c>
      <c r="C109" s="393">
        <v>1164</v>
      </c>
      <c r="D109" s="114"/>
      <c r="E109" s="93">
        <f t="shared" si="7"/>
        <v>0</v>
      </c>
    </row>
    <row r="110" spans="1:5" ht="30" x14ac:dyDescent="0.25">
      <c r="A110" s="112" t="s">
        <v>119</v>
      </c>
      <c r="B110" s="113" t="s">
        <v>95</v>
      </c>
      <c r="C110" s="393">
        <v>3756</v>
      </c>
      <c r="D110" s="114">
        <v>451.54</v>
      </c>
      <c r="E110" s="93">
        <f t="shared" si="7"/>
        <v>12.021831735889245</v>
      </c>
    </row>
    <row r="111" spans="1:5" x14ac:dyDescent="0.25">
      <c r="A111" s="112">
        <v>3225</v>
      </c>
      <c r="B111" s="113" t="s">
        <v>96</v>
      </c>
      <c r="C111" s="393">
        <v>1265</v>
      </c>
      <c r="D111" s="114">
        <v>1356.9</v>
      </c>
      <c r="E111" s="93">
        <f t="shared" si="7"/>
        <v>107.26482213438734</v>
      </c>
    </row>
    <row r="112" spans="1:5" x14ac:dyDescent="0.25">
      <c r="A112" s="109">
        <v>323</v>
      </c>
      <c r="B112" s="110" t="s">
        <v>97</v>
      </c>
      <c r="C112" s="394">
        <v>98650</v>
      </c>
      <c r="D112" s="105">
        <f>SUM(D113:D120)</f>
        <v>115129.33</v>
      </c>
      <c r="E112" s="93">
        <f t="shared" si="7"/>
        <v>116.70484541307653</v>
      </c>
    </row>
    <row r="113" spans="1:5" ht="30" x14ac:dyDescent="0.25">
      <c r="A113" s="112" t="s">
        <v>120</v>
      </c>
      <c r="B113" s="113" t="s">
        <v>160</v>
      </c>
      <c r="C113" s="392">
        <v>2702</v>
      </c>
      <c r="D113" s="114">
        <v>630.32000000000005</v>
      </c>
      <c r="E113" s="93">
        <f t="shared" si="7"/>
        <v>23.327905255366396</v>
      </c>
    </row>
    <row r="114" spans="1:5" ht="30" x14ac:dyDescent="0.25">
      <c r="A114" s="112" t="s">
        <v>121</v>
      </c>
      <c r="B114" s="113" t="s">
        <v>127</v>
      </c>
      <c r="C114" s="392">
        <v>6564</v>
      </c>
      <c r="D114" s="114">
        <v>3843.99</v>
      </c>
      <c r="E114" s="93">
        <f>(D114/C114)*100</f>
        <v>58.561700182815358</v>
      </c>
    </row>
    <row r="115" spans="1:5" ht="30" x14ac:dyDescent="0.25">
      <c r="A115" s="112">
        <v>3233</v>
      </c>
      <c r="B115" s="113" t="s">
        <v>100</v>
      </c>
      <c r="C115" s="392">
        <v>3455</v>
      </c>
      <c r="D115" s="114">
        <v>4467.91</v>
      </c>
      <c r="E115" s="93">
        <f t="shared" si="7"/>
        <v>129.31722141823442</v>
      </c>
    </row>
    <row r="116" spans="1:5" x14ac:dyDescent="0.25">
      <c r="A116" s="112">
        <v>3234</v>
      </c>
      <c r="B116" s="113" t="s">
        <v>101</v>
      </c>
      <c r="C116" s="392">
        <v>266</v>
      </c>
      <c r="D116" s="114">
        <v>221.16</v>
      </c>
      <c r="E116" s="93">
        <f t="shared" si="7"/>
        <v>83.142857142857139</v>
      </c>
    </row>
    <row r="117" spans="1:5" ht="30" x14ac:dyDescent="0.25">
      <c r="A117" s="112">
        <v>3236</v>
      </c>
      <c r="B117" s="113" t="s">
        <v>103</v>
      </c>
      <c r="C117" s="392"/>
      <c r="D117" s="114">
        <v>0</v>
      </c>
      <c r="E117" s="93"/>
    </row>
    <row r="118" spans="1:5" x14ac:dyDescent="0.25">
      <c r="A118" s="112">
        <v>3237</v>
      </c>
      <c r="B118" s="113" t="s">
        <v>104</v>
      </c>
      <c r="C118" s="392">
        <v>60700</v>
      </c>
      <c r="D118" s="114">
        <v>54077.08</v>
      </c>
      <c r="E118" s="93">
        <f t="shared" si="7"/>
        <v>89.08909390444812</v>
      </c>
    </row>
    <row r="119" spans="1:5" x14ac:dyDescent="0.25">
      <c r="A119" s="112" t="s">
        <v>122</v>
      </c>
      <c r="B119" s="113" t="s">
        <v>105</v>
      </c>
      <c r="C119" s="392">
        <v>1000</v>
      </c>
      <c r="D119" s="114">
        <v>6927.51</v>
      </c>
      <c r="E119" s="93">
        <f t="shared" si="7"/>
        <v>692.75099999999998</v>
      </c>
    </row>
    <row r="120" spans="1:5" x14ac:dyDescent="0.25">
      <c r="A120" s="112" t="s">
        <v>123</v>
      </c>
      <c r="B120" s="113" t="s">
        <v>106</v>
      </c>
      <c r="C120" s="392">
        <v>23963</v>
      </c>
      <c r="D120" s="114">
        <v>44961.36</v>
      </c>
      <c r="E120" s="93">
        <f t="shared" si="7"/>
        <v>187.62826023452823</v>
      </c>
    </row>
    <row r="121" spans="1:5" ht="30" x14ac:dyDescent="0.25">
      <c r="A121" s="109">
        <v>324</v>
      </c>
      <c r="B121" s="110" t="s">
        <v>107</v>
      </c>
      <c r="C121" s="391">
        <v>1000</v>
      </c>
      <c r="D121" s="105">
        <f>D122</f>
        <v>1000.04</v>
      </c>
      <c r="E121" s="93">
        <f t="shared" si="7"/>
        <v>100.004</v>
      </c>
    </row>
    <row r="122" spans="1:5" ht="30" x14ac:dyDescent="0.25">
      <c r="A122" s="112">
        <v>3241</v>
      </c>
      <c r="B122" s="113" t="s">
        <v>107</v>
      </c>
      <c r="C122" s="392">
        <v>1000</v>
      </c>
      <c r="D122" s="114">
        <v>1000.04</v>
      </c>
      <c r="E122" s="93">
        <f t="shared" si="7"/>
        <v>100.004</v>
      </c>
    </row>
    <row r="123" spans="1:5" ht="30" x14ac:dyDescent="0.25">
      <c r="A123" s="109">
        <v>329</v>
      </c>
      <c r="B123" s="110" t="s">
        <v>108</v>
      </c>
      <c r="C123" s="391">
        <v>15500</v>
      </c>
      <c r="D123" s="105">
        <f>SUM(D124:D126)</f>
        <v>17116.919999999998</v>
      </c>
      <c r="E123" s="93">
        <f t="shared" si="7"/>
        <v>110.43174193548386</v>
      </c>
    </row>
    <row r="124" spans="1:5" x14ac:dyDescent="0.25">
      <c r="A124" s="112">
        <v>3292</v>
      </c>
      <c r="B124" s="113" t="s">
        <v>112</v>
      </c>
      <c r="C124" s="392">
        <v>500</v>
      </c>
      <c r="D124" s="114">
        <v>584.79999999999995</v>
      </c>
      <c r="E124" s="93">
        <f t="shared" si="7"/>
        <v>116.96</v>
      </c>
    </row>
    <row r="125" spans="1:5" x14ac:dyDescent="0.25">
      <c r="A125" s="112" t="s">
        <v>124</v>
      </c>
      <c r="B125" s="113" t="s">
        <v>110</v>
      </c>
      <c r="C125" s="392">
        <v>15000</v>
      </c>
      <c r="D125" s="114">
        <v>16532.12</v>
      </c>
      <c r="E125" s="93">
        <f t="shared" si="7"/>
        <v>110.21413333333332</v>
      </c>
    </row>
    <row r="126" spans="1:5" ht="30" x14ac:dyDescent="0.25">
      <c r="A126" s="112" t="s">
        <v>125</v>
      </c>
      <c r="B126" s="113" t="s">
        <v>108</v>
      </c>
      <c r="C126" s="392"/>
      <c r="D126" s="114"/>
      <c r="E126" s="93"/>
    </row>
    <row r="127" spans="1:5" x14ac:dyDescent="0.25">
      <c r="A127" s="106">
        <v>34</v>
      </c>
      <c r="B127" s="107" t="s">
        <v>113</v>
      </c>
      <c r="C127" s="390"/>
      <c r="D127" s="93">
        <f>SUM(D128)</f>
        <v>0</v>
      </c>
      <c r="E127" s="93"/>
    </row>
    <row r="128" spans="1:5" x14ac:dyDescent="0.25">
      <c r="A128" s="109">
        <v>343</v>
      </c>
      <c r="B128" s="110" t="s">
        <v>114</v>
      </c>
      <c r="C128" s="391"/>
      <c r="D128" s="105">
        <f>D129+D130</f>
        <v>0</v>
      </c>
      <c r="E128" s="93"/>
    </row>
    <row r="129" spans="1:5" ht="30" x14ac:dyDescent="0.25">
      <c r="A129" s="112" t="s">
        <v>126</v>
      </c>
      <c r="B129" s="113" t="s">
        <v>115</v>
      </c>
      <c r="C129" s="391"/>
      <c r="D129" s="114"/>
      <c r="E129" s="93"/>
    </row>
    <row r="130" spans="1:5" x14ac:dyDescent="0.25">
      <c r="A130" s="112">
        <v>3434</v>
      </c>
      <c r="B130" s="113" t="s">
        <v>114</v>
      </c>
      <c r="C130" s="391"/>
      <c r="D130" s="114"/>
      <c r="E130" s="93"/>
    </row>
    <row r="131" spans="1:5" ht="30" x14ac:dyDescent="0.25">
      <c r="A131" s="109">
        <v>4</v>
      </c>
      <c r="B131" s="110" t="s">
        <v>161</v>
      </c>
      <c r="C131" s="394">
        <f>C132</f>
        <v>14273</v>
      </c>
      <c r="D131" s="105">
        <f>D132+D135</f>
        <v>7981.23</v>
      </c>
      <c r="E131" s="93">
        <f t="shared" si="7"/>
        <v>55.918377355846701</v>
      </c>
    </row>
    <row r="132" spans="1:5" ht="45" x14ac:dyDescent="0.25">
      <c r="A132" s="109">
        <v>42</v>
      </c>
      <c r="B132" s="110" t="s">
        <v>162</v>
      </c>
      <c r="C132" s="394">
        <v>14273</v>
      </c>
      <c r="D132" s="105">
        <f>D133</f>
        <v>7981.23</v>
      </c>
      <c r="E132" s="93">
        <f t="shared" si="7"/>
        <v>55.918377355846701</v>
      </c>
    </row>
    <row r="133" spans="1:5" x14ac:dyDescent="0.25">
      <c r="A133" s="109">
        <v>422</v>
      </c>
      <c r="B133" s="110" t="s">
        <v>129</v>
      </c>
      <c r="C133" s="394">
        <v>14273</v>
      </c>
      <c r="D133" s="105">
        <v>7981.23</v>
      </c>
      <c r="E133" s="93">
        <f t="shared" si="7"/>
        <v>55.918377355846701</v>
      </c>
    </row>
    <row r="134" spans="1:5" x14ac:dyDescent="0.25">
      <c r="A134" s="112">
        <v>4221</v>
      </c>
      <c r="B134" s="113" t="s">
        <v>224</v>
      </c>
      <c r="C134" s="392">
        <v>6636</v>
      </c>
      <c r="D134" s="114">
        <v>4915.8500000000004</v>
      </c>
      <c r="E134" s="93">
        <f t="shared" si="7"/>
        <v>74.07851115129597</v>
      </c>
    </row>
    <row r="135" spans="1:5" x14ac:dyDescent="0.25">
      <c r="A135" s="396">
        <v>4222</v>
      </c>
      <c r="B135" s="385" t="s">
        <v>130</v>
      </c>
      <c r="C135" s="393">
        <v>611</v>
      </c>
      <c r="D135" s="386"/>
      <c r="E135" s="93">
        <f t="shared" si="7"/>
        <v>0</v>
      </c>
    </row>
    <row r="136" spans="1:5" x14ac:dyDescent="0.25">
      <c r="A136" s="396">
        <v>4226</v>
      </c>
      <c r="B136" s="385" t="s">
        <v>225</v>
      </c>
      <c r="C136" s="393">
        <v>390</v>
      </c>
      <c r="D136" s="386">
        <v>381.25</v>
      </c>
      <c r="E136" s="93">
        <f t="shared" si="7"/>
        <v>97.756410256410248</v>
      </c>
    </row>
    <row r="137" spans="1:5" x14ac:dyDescent="0.25">
      <c r="A137" s="396">
        <v>4227</v>
      </c>
      <c r="B137" s="385" t="s">
        <v>226</v>
      </c>
      <c r="C137" s="393">
        <v>6636</v>
      </c>
      <c r="D137" s="386">
        <v>2684.13</v>
      </c>
      <c r="E137" s="93">
        <f t="shared" ref="E137" si="8">(D137/C137)*100</f>
        <v>40.448010849909586</v>
      </c>
    </row>
    <row r="138" spans="1:5" s="384" customFormat="1" ht="30" x14ac:dyDescent="0.25">
      <c r="A138" s="414">
        <v>94</v>
      </c>
      <c r="B138" s="380" t="s">
        <v>245</v>
      </c>
      <c r="C138" s="394"/>
      <c r="D138" s="382">
        <v>14360.96</v>
      </c>
      <c r="E138" s="415"/>
    </row>
    <row r="139" spans="1:5" s="384" customFormat="1" x14ac:dyDescent="0.25">
      <c r="A139" s="414">
        <v>3</v>
      </c>
      <c r="B139" s="380" t="s">
        <v>76</v>
      </c>
      <c r="C139" s="394"/>
      <c r="D139" s="382">
        <v>14360.96</v>
      </c>
      <c r="E139" s="415"/>
    </row>
    <row r="140" spans="1:5" s="384" customFormat="1" x14ac:dyDescent="0.25">
      <c r="A140" s="414">
        <v>32</v>
      </c>
      <c r="B140" s="380" t="s">
        <v>85</v>
      </c>
      <c r="C140" s="394"/>
      <c r="D140" s="382">
        <v>14360.96</v>
      </c>
      <c r="E140" s="415"/>
    </row>
    <row r="141" spans="1:5" s="384" customFormat="1" x14ac:dyDescent="0.25">
      <c r="A141" s="414">
        <v>323</v>
      </c>
      <c r="B141" s="380" t="s">
        <v>97</v>
      </c>
      <c r="C141" s="394"/>
      <c r="D141" s="382">
        <v>14360.96</v>
      </c>
      <c r="E141" s="415"/>
    </row>
    <row r="142" spans="1:5" x14ac:dyDescent="0.25">
      <c r="A142" s="396">
        <v>3237</v>
      </c>
      <c r="B142" s="385" t="s">
        <v>104</v>
      </c>
      <c r="C142" s="393"/>
      <c r="D142" s="386">
        <v>14360.96</v>
      </c>
      <c r="E142" s="93"/>
    </row>
    <row r="143" spans="1:5" x14ac:dyDescent="0.25">
      <c r="A143" s="125">
        <v>53</v>
      </c>
      <c r="B143" s="125" t="s">
        <v>242</v>
      </c>
      <c r="C143" s="101">
        <f>C144</f>
        <v>9630</v>
      </c>
      <c r="D143" s="101">
        <f t="shared" ref="D143" si="9">SUM(D144)</f>
        <v>9624.76</v>
      </c>
      <c r="E143" s="101">
        <f t="shared" ref="E143:E153" si="10">(D143/C143)*100</f>
        <v>99.945586708203535</v>
      </c>
    </row>
    <row r="144" spans="1:5" x14ac:dyDescent="0.25">
      <c r="A144" s="126">
        <v>3</v>
      </c>
      <c r="B144" s="110" t="s">
        <v>76</v>
      </c>
      <c r="C144" s="391">
        <v>9630</v>
      </c>
      <c r="D144" s="105">
        <f>SUM(D145)</f>
        <v>9624.76</v>
      </c>
      <c r="E144" s="105">
        <f t="shared" si="10"/>
        <v>99.945586708203535</v>
      </c>
    </row>
    <row r="145" spans="1:5" x14ac:dyDescent="0.25">
      <c r="A145" s="106">
        <v>32</v>
      </c>
      <c r="B145" s="107" t="s">
        <v>85</v>
      </c>
      <c r="C145" s="390">
        <v>9630</v>
      </c>
      <c r="D145" s="93">
        <f>SUM(D146,D148,D151,D156,D158)</f>
        <v>9624.76</v>
      </c>
      <c r="E145" s="105">
        <f t="shared" si="10"/>
        <v>99.945586708203535</v>
      </c>
    </row>
    <row r="146" spans="1:5" ht="30" x14ac:dyDescent="0.25">
      <c r="A146" s="109">
        <v>321</v>
      </c>
      <c r="B146" s="110" t="s">
        <v>86</v>
      </c>
      <c r="C146" s="391">
        <v>3000</v>
      </c>
      <c r="D146" s="127">
        <f>SUM(D147)</f>
        <v>2988.62</v>
      </c>
      <c r="E146" s="105">
        <f t="shared" si="10"/>
        <v>99.620666666666665</v>
      </c>
    </row>
    <row r="147" spans="1:5" x14ac:dyDescent="0.25">
      <c r="A147" s="112" t="s">
        <v>87</v>
      </c>
      <c r="B147" s="113" t="s">
        <v>88</v>
      </c>
      <c r="C147" s="392">
        <v>3000</v>
      </c>
      <c r="D147" s="128">
        <v>2988.62</v>
      </c>
      <c r="E147" s="105">
        <f t="shared" si="10"/>
        <v>99.620666666666665</v>
      </c>
    </row>
    <row r="148" spans="1:5" x14ac:dyDescent="0.25">
      <c r="A148" s="109">
        <v>322</v>
      </c>
      <c r="B148" s="110" t="s">
        <v>92</v>
      </c>
      <c r="C148" s="391"/>
      <c r="D148" s="105">
        <f>SUM(D149,D150)</f>
        <v>0</v>
      </c>
      <c r="E148" s="105"/>
    </row>
    <row r="149" spans="1:5" ht="30" x14ac:dyDescent="0.25">
      <c r="A149" s="112">
        <v>3221</v>
      </c>
      <c r="B149" s="113" t="s">
        <v>93</v>
      </c>
      <c r="C149" s="391"/>
      <c r="D149" s="114"/>
      <c r="E149" s="105"/>
    </row>
    <row r="150" spans="1:5" ht="30" x14ac:dyDescent="0.25">
      <c r="A150" s="112">
        <v>3224</v>
      </c>
      <c r="B150" s="113" t="s">
        <v>95</v>
      </c>
      <c r="C150" s="392"/>
      <c r="D150" s="114"/>
      <c r="E150" s="105"/>
    </row>
    <row r="151" spans="1:5" x14ac:dyDescent="0.25">
      <c r="A151" s="109">
        <v>323</v>
      </c>
      <c r="B151" s="110" t="s">
        <v>97</v>
      </c>
      <c r="C151" s="394">
        <v>6630</v>
      </c>
      <c r="D151" s="105">
        <f>SUM(D152:D155)</f>
        <v>6636.14</v>
      </c>
      <c r="E151" s="105">
        <f t="shared" si="10"/>
        <v>100.0926093514329</v>
      </c>
    </row>
    <row r="152" spans="1:5" ht="30" x14ac:dyDescent="0.25">
      <c r="A152" s="112">
        <v>3231</v>
      </c>
      <c r="B152" s="113" t="s">
        <v>156</v>
      </c>
      <c r="C152" s="392"/>
      <c r="D152" s="114"/>
      <c r="E152" s="105"/>
    </row>
    <row r="153" spans="1:5" x14ac:dyDescent="0.25">
      <c r="A153" s="112">
        <v>3237</v>
      </c>
      <c r="B153" s="113" t="s">
        <v>104</v>
      </c>
      <c r="C153" s="392">
        <v>6630</v>
      </c>
      <c r="D153" s="114">
        <v>6636.14</v>
      </c>
      <c r="E153" s="105">
        <f t="shared" si="10"/>
        <v>100.0926093514329</v>
      </c>
    </row>
    <row r="154" spans="1:5" x14ac:dyDescent="0.25">
      <c r="A154" s="112">
        <v>3238</v>
      </c>
      <c r="B154" s="113" t="s">
        <v>105</v>
      </c>
      <c r="C154" s="392"/>
      <c r="D154" s="114"/>
      <c r="E154" s="105"/>
    </row>
    <row r="155" spans="1:5" x14ac:dyDescent="0.25">
      <c r="A155" s="112">
        <v>3239</v>
      </c>
      <c r="B155" s="113" t="s">
        <v>106</v>
      </c>
      <c r="C155" s="392"/>
      <c r="D155" s="114"/>
      <c r="E155" s="105"/>
    </row>
    <row r="156" spans="1:5" ht="30" x14ac:dyDescent="0.25">
      <c r="A156" s="109">
        <v>324</v>
      </c>
      <c r="B156" s="110" t="s">
        <v>107</v>
      </c>
      <c r="C156" s="391"/>
      <c r="D156" s="105">
        <f>SUM(D157)</f>
        <v>0</v>
      </c>
      <c r="E156" s="105"/>
    </row>
    <row r="157" spans="1:5" ht="30" x14ac:dyDescent="0.25">
      <c r="A157" s="112">
        <v>3241</v>
      </c>
      <c r="B157" s="113" t="s">
        <v>107</v>
      </c>
      <c r="C157" s="391"/>
      <c r="D157" s="114"/>
      <c r="E157" s="105"/>
    </row>
    <row r="158" spans="1:5" ht="30" x14ac:dyDescent="0.25">
      <c r="A158" s="109">
        <v>329</v>
      </c>
      <c r="B158" s="110" t="s">
        <v>108</v>
      </c>
      <c r="C158" s="391"/>
      <c r="D158" s="105"/>
      <c r="E158" s="105"/>
    </row>
    <row r="159" spans="1:5" x14ac:dyDescent="0.25">
      <c r="A159" s="112">
        <v>3292</v>
      </c>
      <c r="B159" s="113" t="s">
        <v>112</v>
      </c>
      <c r="C159" s="391"/>
      <c r="D159" s="114"/>
      <c r="E159" s="105"/>
    </row>
    <row r="160" spans="1:5" x14ac:dyDescent="0.25">
      <c r="A160" s="112">
        <v>3293</v>
      </c>
      <c r="B160" s="113" t="s">
        <v>110</v>
      </c>
      <c r="C160" s="391"/>
      <c r="D160" s="105"/>
      <c r="E160" s="105"/>
    </row>
    <row r="161" spans="1:5" ht="30" x14ac:dyDescent="0.25">
      <c r="A161" s="112">
        <v>3299</v>
      </c>
      <c r="B161" s="113" t="s">
        <v>108</v>
      </c>
      <c r="C161" s="392"/>
      <c r="D161" s="114"/>
      <c r="E161" s="105"/>
    </row>
    <row r="162" spans="1:5" x14ac:dyDescent="0.25">
      <c r="A162" s="125">
        <v>54</v>
      </c>
      <c r="B162" s="125" t="s">
        <v>243</v>
      </c>
      <c r="C162" s="101">
        <f>C163</f>
        <v>2000</v>
      </c>
      <c r="D162" s="124">
        <f t="shared" ref="D162" si="11">SUM(D163)</f>
        <v>2000</v>
      </c>
      <c r="E162" s="124">
        <f t="shared" ref="E162:E166" si="12">(D162/C162)*100</f>
        <v>100</v>
      </c>
    </row>
    <row r="163" spans="1:5" x14ac:dyDescent="0.25">
      <c r="A163" s="126">
        <v>3</v>
      </c>
      <c r="B163" s="110" t="s">
        <v>76</v>
      </c>
      <c r="C163" s="391">
        <v>2000</v>
      </c>
      <c r="D163" s="105">
        <v>2000</v>
      </c>
      <c r="E163" s="402">
        <f t="shared" si="12"/>
        <v>100</v>
      </c>
    </row>
    <row r="164" spans="1:5" x14ac:dyDescent="0.25">
      <c r="A164" s="106">
        <v>32</v>
      </c>
      <c r="B164" s="107" t="s">
        <v>85</v>
      </c>
      <c r="C164" s="391">
        <v>2000</v>
      </c>
      <c r="D164" s="105">
        <v>2000</v>
      </c>
      <c r="E164" s="402">
        <f t="shared" si="12"/>
        <v>100</v>
      </c>
    </row>
    <row r="165" spans="1:5" x14ac:dyDescent="0.25">
      <c r="A165" s="109">
        <v>323</v>
      </c>
      <c r="B165" s="110" t="s">
        <v>97</v>
      </c>
      <c r="C165" s="391">
        <v>2000</v>
      </c>
      <c r="D165" s="105">
        <v>2000</v>
      </c>
      <c r="E165" s="402">
        <f t="shared" si="12"/>
        <v>100</v>
      </c>
    </row>
    <row r="166" spans="1:5" x14ac:dyDescent="0.25">
      <c r="A166" s="112">
        <v>3237</v>
      </c>
      <c r="B166" s="113" t="s">
        <v>104</v>
      </c>
      <c r="C166" s="392">
        <v>2000</v>
      </c>
      <c r="D166" s="114">
        <v>2000</v>
      </c>
      <c r="E166" s="403">
        <f t="shared" si="12"/>
        <v>100</v>
      </c>
    </row>
    <row r="167" spans="1:5" ht="30" x14ac:dyDescent="0.25">
      <c r="A167" s="129" t="s">
        <v>163</v>
      </c>
      <c r="B167" s="130" t="s">
        <v>164</v>
      </c>
      <c r="C167" s="131">
        <f>C168</f>
        <v>4886</v>
      </c>
      <c r="D167" s="132">
        <f t="shared" ref="C167:D169" si="13">D168</f>
        <v>3354.29</v>
      </c>
      <c r="E167" s="133">
        <f>D167/C167*100</f>
        <v>68.651043798608271</v>
      </c>
    </row>
    <row r="168" spans="1:5" ht="30" x14ac:dyDescent="0.25">
      <c r="A168" s="134" t="s">
        <v>165</v>
      </c>
      <c r="B168" s="135" t="s">
        <v>166</v>
      </c>
      <c r="C168" s="136">
        <f t="shared" si="13"/>
        <v>4886</v>
      </c>
      <c r="D168" s="137">
        <f t="shared" si="13"/>
        <v>3354.29</v>
      </c>
      <c r="E168" s="138">
        <f>(D168/C168)*100</f>
        <v>68.651043798608271</v>
      </c>
    </row>
    <row r="169" spans="1:5" x14ac:dyDescent="0.25">
      <c r="A169" s="139">
        <v>11</v>
      </c>
      <c r="B169" s="140" t="s">
        <v>64</v>
      </c>
      <c r="C169" s="141">
        <f t="shared" si="13"/>
        <v>4886</v>
      </c>
      <c r="D169" s="142">
        <f t="shared" si="13"/>
        <v>3354.29</v>
      </c>
      <c r="E169" s="143">
        <f>(D169/C169)*100</f>
        <v>68.651043798608271</v>
      </c>
    </row>
    <row r="170" spans="1:5" x14ac:dyDescent="0.25">
      <c r="A170" s="103">
        <v>3</v>
      </c>
      <c r="B170" s="104" t="s">
        <v>76</v>
      </c>
      <c r="C170" s="389">
        <f t="shared" ref="C170:D170" si="14">SUM(C171)</f>
        <v>4886</v>
      </c>
      <c r="D170" s="15">
        <f t="shared" si="14"/>
        <v>3354.29</v>
      </c>
      <c r="E170" s="144">
        <f t="shared" ref="E170:E173" si="15">(D170/C170)*100</f>
        <v>68.651043798608271</v>
      </c>
    </row>
    <row r="171" spans="1:5" x14ac:dyDescent="0.25">
      <c r="A171" s="116">
        <v>32</v>
      </c>
      <c r="B171" s="117" t="s">
        <v>85</v>
      </c>
      <c r="C171" s="399">
        <v>4886</v>
      </c>
      <c r="D171" s="119">
        <f>SUM(D172)</f>
        <v>3354.29</v>
      </c>
      <c r="E171" s="144">
        <f t="shared" si="15"/>
        <v>68.651043798608271</v>
      </c>
    </row>
    <row r="172" spans="1:5" ht="30" x14ac:dyDescent="0.25">
      <c r="A172" s="120">
        <v>329</v>
      </c>
      <c r="B172" s="104" t="s">
        <v>108</v>
      </c>
      <c r="C172" s="389">
        <v>4886</v>
      </c>
      <c r="D172" s="15">
        <f>SUM(D173)</f>
        <v>3354.29</v>
      </c>
      <c r="E172" s="144">
        <f t="shared" si="15"/>
        <v>68.651043798608271</v>
      </c>
    </row>
    <row r="173" spans="1:5" ht="30" x14ac:dyDescent="0.25">
      <c r="A173" s="121">
        <v>3291</v>
      </c>
      <c r="B173" s="122" t="s">
        <v>109</v>
      </c>
      <c r="C173" s="387">
        <v>4886</v>
      </c>
      <c r="D173" s="16">
        <v>3354.29</v>
      </c>
      <c r="E173" s="144">
        <f t="shared" si="15"/>
        <v>68.651043798608271</v>
      </c>
    </row>
    <row r="174" spans="1:5" ht="30" x14ac:dyDescent="0.25">
      <c r="A174" s="129" t="s">
        <v>167</v>
      </c>
      <c r="B174" s="130" t="s">
        <v>168</v>
      </c>
      <c r="C174" s="131">
        <f>C175</f>
        <v>1500</v>
      </c>
      <c r="D174" s="132">
        <f t="shared" ref="C174:D176" si="16">D175</f>
        <v>1500</v>
      </c>
      <c r="E174" s="133">
        <f>D174/C174*100</f>
        <v>100</v>
      </c>
    </row>
    <row r="175" spans="1:5" ht="30" x14ac:dyDescent="0.25">
      <c r="A175" s="134" t="s">
        <v>169</v>
      </c>
      <c r="B175" s="135" t="s">
        <v>170</v>
      </c>
      <c r="C175" s="136">
        <v>1500</v>
      </c>
      <c r="D175" s="137">
        <v>1500</v>
      </c>
      <c r="E175" s="138">
        <f>(D175/C175)*100</f>
        <v>100</v>
      </c>
    </row>
    <row r="176" spans="1:5" x14ac:dyDescent="0.25">
      <c r="A176" s="139">
        <v>11</v>
      </c>
      <c r="B176" s="140" t="s">
        <v>64</v>
      </c>
      <c r="C176" s="141">
        <f t="shared" si="16"/>
        <v>1500</v>
      </c>
      <c r="D176" s="142">
        <f t="shared" si="16"/>
        <v>1500</v>
      </c>
      <c r="E176" s="143">
        <f>(D176/C176)*100</f>
        <v>100</v>
      </c>
    </row>
    <row r="177" spans="1:5" x14ac:dyDescent="0.25">
      <c r="A177" s="103">
        <v>3</v>
      </c>
      <c r="B177" s="104" t="s">
        <v>76</v>
      </c>
      <c r="C177" s="389">
        <f t="shared" ref="C177" si="17">SUM(C178)</f>
        <v>1500</v>
      </c>
      <c r="D177" s="15">
        <v>1500</v>
      </c>
      <c r="E177" s="144">
        <f t="shared" ref="E177:E180" si="18">(D177/C177)*100</f>
        <v>100</v>
      </c>
    </row>
    <row r="178" spans="1:5" x14ac:dyDescent="0.25">
      <c r="A178" s="116">
        <v>32</v>
      </c>
      <c r="B178" s="117" t="s">
        <v>85</v>
      </c>
      <c r="C178" s="399">
        <v>1500</v>
      </c>
      <c r="D178" s="119">
        <v>1500</v>
      </c>
      <c r="E178" s="144">
        <f t="shared" si="18"/>
        <v>100</v>
      </c>
    </row>
    <row r="179" spans="1:5" x14ac:dyDescent="0.25">
      <c r="A179" s="120">
        <v>323</v>
      </c>
      <c r="B179" s="104"/>
      <c r="C179" s="389">
        <v>1500</v>
      </c>
      <c r="D179" s="15">
        <v>1500</v>
      </c>
      <c r="E179" s="144">
        <f t="shared" si="18"/>
        <v>100</v>
      </c>
    </row>
    <row r="180" spans="1:5" ht="45" x14ac:dyDescent="0.25">
      <c r="A180" s="121">
        <v>3232</v>
      </c>
      <c r="B180" s="122" t="s">
        <v>244</v>
      </c>
      <c r="C180" s="387">
        <v>1500</v>
      </c>
      <c r="D180" s="16">
        <v>1500</v>
      </c>
      <c r="E180" s="144">
        <f t="shared" si="18"/>
        <v>100</v>
      </c>
    </row>
  </sheetData>
  <mergeCells count="3">
    <mergeCell ref="A1:E1"/>
    <mergeCell ref="A2:E2"/>
    <mergeCell ref="A5:B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C7762-591C-4A72-9E43-9776062A0904}">
  <dimension ref="A1:I27"/>
  <sheetViews>
    <sheetView workbookViewId="0">
      <selection activeCell="D26" sqref="D26"/>
    </sheetView>
  </sheetViews>
  <sheetFormatPr defaultRowHeight="15" x14ac:dyDescent="0.25"/>
  <cols>
    <col min="1" max="1" width="8.140625" customWidth="1"/>
    <col min="2" max="2" width="38.140625" customWidth="1"/>
    <col min="3" max="3" width="17.28515625" customWidth="1"/>
    <col min="4" max="4" width="16" customWidth="1"/>
    <col min="5" max="5" width="7.42578125" customWidth="1"/>
  </cols>
  <sheetData>
    <row r="1" spans="1:5" x14ac:dyDescent="0.25">
      <c r="B1" s="460" t="s">
        <v>171</v>
      </c>
      <c r="C1" s="460"/>
      <c r="D1" s="460"/>
    </row>
    <row r="2" spans="1:5" x14ac:dyDescent="0.25">
      <c r="A2" s="460" t="s">
        <v>172</v>
      </c>
      <c r="B2" s="460"/>
      <c r="C2" s="460"/>
      <c r="D2" s="460"/>
      <c r="E2" s="460"/>
    </row>
    <row r="3" spans="1:5" ht="15.75" thickBot="1" x14ac:dyDescent="0.3">
      <c r="C3" s="149"/>
      <c r="D3" s="149"/>
    </row>
    <row r="4" spans="1:5" ht="30.75" thickBot="1" x14ac:dyDescent="0.3">
      <c r="A4" s="150" t="s">
        <v>173</v>
      </c>
      <c r="B4" s="174" t="s">
        <v>174</v>
      </c>
      <c r="C4" s="176" t="s">
        <v>3</v>
      </c>
      <c r="D4" s="177" t="s">
        <v>175</v>
      </c>
      <c r="E4" s="162" t="s">
        <v>23</v>
      </c>
    </row>
    <row r="5" spans="1:5" ht="30" x14ac:dyDescent="0.25">
      <c r="A5" s="151"/>
      <c r="B5" s="173">
        <v>1</v>
      </c>
      <c r="C5" s="175">
        <v>3</v>
      </c>
      <c r="D5" s="175">
        <v>4</v>
      </c>
      <c r="E5" s="163" t="s">
        <v>176</v>
      </c>
    </row>
    <row r="6" spans="1:5" x14ac:dyDescent="0.25">
      <c r="A6" s="152">
        <v>1</v>
      </c>
      <c r="B6" s="153" t="s">
        <v>64</v>
      </c>
      <c r="C6" s="164"/>
      <c r="D6" s="164"/>
      <c r="E6" s="165"/>
    </row>
    <row r="7" spans="1:5" x14ac:dyDescent="0.25">
      <c r="A7" s="154"/>
      <c r="B7" s="1" t="s">
        <v>177</v>
      </c>
      <c r="C7" s="166">
        <v>567755</v>
      </c>
      <c r="D7" s="410">
        <v>510981.98</v>
      </c>
      <c r="E7" s="167">
        <f>D7/C7*100</f>
        <v>90.000436808130274</v>
      </c>
    </row>
    <row r="8" spans="1:5" x14ac:dyDescent="0.25">
      <c r="A8" s="154"/>
      <c r="B8" s="1" t="s">
        <v>178</v>
      </c>
      <c r="C8" s="166">
        <v>567755</v>
      </c>
      <c r="D8" s="411">
        <v>517137.22</v>
      </c>
      <c r="E8" s="167">
        <f t="shared" ref="E8:E20" si="0">D8/C8*100</f>
        <v>91.084573451576816</v>
      </c>
    </row>
    <row r="9" spans="1:5" x14ac:dyDescent="0.25">
      <c r="A9" s="152">
        <v>91</v>
      </c>
      <c r="B9" s="155" t="s">
        <v>179</v>
      </c>
      <c r="C9" s="164"/>
      <c r="D9" s="164"/>
      <c r="E9" s="165"/>
    </row>
    <row r="10" spans="1:5" x14ac:dyDescent="0.25">
      <c r="A10" s="152">
        <v>3</v>
      </c>
      <c r="B10" s="153" t="s">
        <v>154</v>
      </c>
      <c r="C10" s="164"/>
      <c r="D10" s="164"/>
      <c r="E10" s="165"/>
    </row>
    <row r="11" spans="1:5" x14ac:dyDescent="0.25">
      <c r="A11" s="154"/>
      <c r="B11" s="1" t="s">
        <v>180</v>
      </c>
      <c r="C11" s="166">
        <v>16860</v>
      </c>
      <c r="D11" s="164">
        <v>32394.27</v>
      </c>
      <c r="E11" s="168">
        <f>D11/C11*100</f>
        <v>192.13683274021355</v>
      </c>
    </row>
    <row r="12" spans="1:5" x14ac:dyDescent="0.25">
      <c r="A12" s="154"/>
      <c r="B12" s="1" t="s">
        <v>178</v>
      </c>
      <c r="C12" s="166">
        <v>16860</v>
      </c>
      <c r="D12" s="164">
        <v>27228.48</v>
      </c>
      <c r="E12" s="168">
        <f>D12/C12*100</f>
        <v>161.49750889679714</v>
      </c>
    </row>
    <row r="13" spans="1:5" x14ac:dyDescent="0.25">
      <c r="A13" s="152">
        <v>93</v>
      </c>
      <c r="B13" s="155" t="s">
        <v>181</v>
      </c>
      <c r="C13" s="164"/>
      <c r="D13" s="164"/>
      <c r="E13" s="165"/>
    </row>
    <row r="14" spans="1:5" x14ac:dyDescent="0.25">
      <c r="A14" s="152">
        <v>4</v>
      </c>
      <c r="B14" s="153" t="s">
        <v>159</v>
      </c>
      <c r="C14" s="164"/>
      <c r="D14" s="164"/>
      <c r="E14" s="165"/>
    </row>
    <row r="15" spans="1:5" x14ac:dyDescent="0.25">
      <c r="A15" s="154"/>
      <c r="B15" s="1" t="s">
        <v>177</v>
      </c>
      <c r="C15" s="164">
        <v>154327</v>
      </c>
      <c r="D15" s="410">
        <v>198698.33</v>
      </c>
      <c r="E15" s="168">
        <f t="shared" si="0"/>
        <v>128.75150168149446</v>
      </c>
    </row>
    <row r="16" spans="1:5" x14ac:dyDescent="0.25">
      <c r="A16" s="154"/>
      <c r="B16" s="1" t="s">
        <v>178</v>
      </c>
      <c r="C16" s="164">
        <v>153000</v>
      </c>
      <c r="D16" s="410">
        <v>154860.65</v>
      </c>
      <c r="E16" s="167">
        <f t="shared" si="0"/>
        <v>101.2161111111111</v>
      </c>
    </row>
    <row r="17" spans="1:9" x14ac:dyDescent="0.25">
      <c r="A17" s="152">
        <v>94</v>
      </c>
      <c r="B17" s="155" t="s">
        <v>181</v>
      </c>
      <c r="C17" s="169"/>
      <c r="D17" s="206">
        <v>14360.96</v>
      </c>
      <c r="E17" s="167"/>
    </row>
    <row r="18" spans="1:9" x14ac:dyDescent="0.25">
      <c r="A18" s="152">
        <v>5</v>
      </c>
      <c r="B18" s="153" t="s">
        <v>182</v>
      </c>
      <c r="C18" s="164"/>
      <c r="D18" s="164"/>
      <c r="E18" s="165"/>
    </row>
    <row r="19" spans="1:9" x14ac:dyDescent="0.25">
      <c r="A19" s="154"/>
      <c r="B19" s="1" t="s">
        <v>177</v>
      </c>
      <c r="C19" s="164">
        <v>11630</v>
      </c>
      <c r="D19" s="164">
        <v>11624.76</v>
      </c>
      <c r="E19" s="168">
        <f t="shared" si="0"/>
        <v>99.954944110060197</v>
      </c>
    </row>
    <row r="20" spans="1:9" x14ac:dyDescent="0.25">
      <c r="A20" s="154"/>
      <c r="B20" s="1" t="s">
        <v>178</v>
      </c>
      <c r="C20" s="164">
        <v>11630</v>
      </c>
      <c r="D20" s="164">
        <v>11624.76</v>
      </c>
      <c r="E20" s="167">
        <f t="shared" si="0"/>
        <v>99.954944110060197</v>
      </c>
    </row>
    <row r="21" spans="1:9" x14ac:dyDescent="0.25">
      <c r="A21" s="152">
        <v>95</v>
      </c>
      <c r="B21" s="155" t="s">
        <v>181</v>
      </c>
      <c r="C21" s="164"/>
      <c r="D21" s="164"/>
      <c r="E21" s="165"/>
    </row>
    <row r="22" spans="1:9" x14ac:dyDescent="0.25">
      <c r="A22" s="152">
        <v>6</v>
      </c>
      <c r="B22" s="155" t="s">
        <v>183</v>
      </c>
      <c r="C22" s="164"/>
      <c r="D22" s="164"/>
      <c r="E22" s="165"/>
    </row>
    <row r="23" spans="1:9" x14ac:dyDescent="0.25">
      <c r="A23" s="152"/>
      <c r="B23" s="155" t="s">
        <v>177</v>
      </c>
      <c r="C23" s="164">
        <v>98</v>
      </c>
      <c r="D23" s="164">
        <v>4097.16</v>
      </c>
      <c r="E23" s="165"/>
    </row>
    <row r="24" spans="1:9" x14ac:dyDescent="0.25">
      <c r="A24" s="154"/>
      <c r="B24" s="1" t="s">
        <v>178</v>
      </c>
      <c r="C24" s="164">
        <v>98</v>
      </c>
      <c r="D24" s="164">
        <v>4097.16</v>
      </c>
      <c r="E24" s="165"/>
    </row>
    <row r="25" spans="1:9" x14ac:dyDescent="0.25">
      <c r="A25" s="154"/>
      <c r="B25" s="156" t="s">
        <v>65</v>
      </c>
      <c r="C25" s="170">
        <f>SUM(C7,C11,C15,C19,C23)</f>
        <v>750670</v>
      </c>
      <c r="D25" s="170">
        <f>SUM(D7,D11,D15,D19,D23)</f>
        <v>757796.5</v>
      </c>
      <c r="E25" s="171">
        <f>D25/C25*100</f>
        <v>100.94935191229169</v>
      </c>
      <c r="I25" s="161"/>
    </row>
    <row r="26" spans="1:9" x14ac:dyDescent="0.25">
      <c r="A26" s="154"/>
      <c r="B26" s="156" t="s">
        <v>184</v>
      </c>
      <c r="C26" s="170">
        <f>SUM(C8,C12,C16,C20,C24)</f>
        <v>749343</v>
      </c>
      <c r="D26" s="170">
        <f>SUM(D8,D12,D16,D20,D24)</f>
        <v>714948.27</v>
      </c>
      <c r="E26" s="172">
        <f>D26/C26*100</f>
        <v>95.410015173291811</v>
      </c>
    </row>
    <row r="27" spans="1:9" ht="30.75" thickBot="1" x14ac:dyDescent="0.3">
      <c r="A27" s="157"/>
      <c r="B27" s="158" t="s">
        <v>185</v>
      </c>
      <c r="C27" s="159">
        <f>SUM(C13,C17)</f>
        <v>0</v>
      </c>
      <c r="D27" s="159">
        <f>SUM(D13,D17)</f>
        <v>14360.96</v>
      </c>
      <c r="E27" s="160"/>
    </row>
  </sheetData>
  <protectedRanges>
    <protectedRange algorithmName="SHA-512" hashValue="R8frfBQ/MhInQYm+jLEgMwgPwCkrGPIUaxyIFLRSCn/+fIsUU6bmJDax/r7gTh2PEAEvgODYwg0rRRjqSM/oww==" saltValue="tbZzHO5lCNHCDH5y3XGZag==" spinCount="100000" sqref="D8" name="Range1_10_1"/>
  </protectedRanges>
  <mergeCells count="2">
    <mergeCell ref="B1:D1"/>
    <mergeCell ref="A2:E2"/>
  </mergeCells>
  <conditionalFormatting sqref="D8">
    <cfRule type="cellIs" dxfId="0" priority="1" operator="lessThan">
      <formula>-0.001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RAČUN PRIHODA I RASHODA</vt:lpstr>
      <vt:lpstr>Rashodi-funkcijska</vt:lpstr>
      <vt:lpstr>POSEBNI DIO</vt:lpstr>
      <vt:lpstr>KONTROLNA TABLICA</vt:lpstr>
    </vt:vector>
  </TitlesOfParts>
  <Company>RECRO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racunovodstvo@gkm.hr</dc:creator>
  <cp:lastModifiedBy>racunovodstvo@gkm.hr</cp:lastModifiedBy>
  <cp:lastPrinted>2024-03-26T20:47:40Z</cp:lastPrinted>
  <dcterms:created xsi:type="dcterms:W3CDTF">2024-03-26T09:52:11Z</dcterms:created>
  <dcterms:modified xsi:type="dcterms:W3CDTF">2024-03-27T00:04:01Z</dcterms:modified>
</cp:coreProperties>
</file>