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KM SPLIT\Documents\"/>
    </mc:Choice>
  </mc:AlternateContent>
  <xr:revisionPtr revIDLastSave="0" documentId="13_ncr:1_{C1EB65D4-E2B6-4AB7-B489-A7C37693A7A6}" xr6:coauthVersionLast="47" xr6:coauthVersionMax="47" xr10:uidLastSave="{00000000-0000-0000-0000-000000000000}"/>
  <bookViews>
    <workbookView xWindow="-120" yWindow="-120" windowWidth="29040" windowHeight="15720" activeTab="3" xr2:uid="{7C84AF47-46DB-431A-8EDF-1354152B2262}"/>
  </bookViews>
  <sheets>
    <sheet name="SAŽETAK" sheetId="1" r:id="rId1"/>
    <sheet name="RAČUN PRIHODA I RASHODA" sheetId="2" r:id="rId2"/>
    <sheet name="Rashodi-funkcijska" sheetId="3" r:id="rId3"/>
    <sheet name="POSEBNI DIO" sheetId="4" r:id="rId4"/>
    <sheet name="KONTROLNA TABLICA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5" l="1"/>
  <c r="E24" i="5"/>
  <c r="I168" i="2"/>
  <c r="I169" i="2"/>
  <c r="I170" i="2"/>
  <c r="I171" i="2"/>
  <c r="I123" i="2"/>
  <c r="H80" i="2"/>
  <c r="H68" i="2"/>
  <c r="H69" i="2"/>
  <c r="H26" i="2"/>
  <c r="H27" i="2"/>
  <c r="H28" i="2"/>
  <c r="H25" i="2"/>
  <c r="I22" i="2"/>
  <c r="I21" i="2"/>
  <c r="I20" i="2"/>
  <c r="I19" i="2"/>
  <c r="H20" i="2"/>
  <c r="H21" i="2"/>
  <c r="J21" i="1"/>
  <c r="I21" i="1"/>
  <c r="I20" i="1"/>
  <c r="J5" i="1"/>
  <c r="J7" i="1"/>
  <c r="J8" i="1"/>
  <c r="J9" i="1"/>
  <c r="J10" i="1"/>
  <c r="I5" i="1"/>
  <c r="I7" i="1"/>
  <c r="I8" i="1"/>
  <c r="I9" i="1"/>
  <c r="I10" i="1"/>
  <c r="J4" i="1"/>
  <c r="I4" i="1"/>
  <c r="I44" i="2"/>
  <c r="I45" i="2"/>
  <c r="I46" i="2"/>
  <c r="I48" i="2"/>
  <c r="H44" i="2"/>
  <c r="H45" i="2"/>
  <c r="H46" i="2"/>
  <c r="H48" i="2"/>
  <c r="I43" i="2"/>
  <c r="H43" i="2"/>
  <c r="E27" i="5"/>
  <c r="E17" i="5"/>
  <c r="C6" i="4" l="1"/>
  <c r="F34" i="2"/>
  <c r="E34" i="2"/>
  <c r="F29" i="2"/>
  <c r="F25" i="2"/>
  <c r="C50" i="4"/>
  <c r="D97" i="4"/>
  <c r="D164" i="4"/>
  <c r="D165" i="4"/>
  <c r="D134" i="4"/>
  <c r="E32" i="4"/>
  <c r="G122" i="2"/>
  <c r="G81" i="2"/>
  <c r="H83" i="2"/>
  <c r="I91" i="2"/>
  <c r="I90" i="2"/>
  <c r="E73" i="2"/>
  <c r="I76" i="2"/>
  <c r="I75" i="2"/>
  <c r="H75" i="2"/>
  <c r="H166" i="2"/>
  <c r="H167" i="2"/>
  <c r="H165" i="2"/>
  <c r="I164" i="2"/>
  <c r="I165" i="2"/>
  <c r="H162" i="2"/>
  <c r="G131" i="2"/>
  <c r="H141" i="2"/>
  <c r="G126" i="2"/>
  <c r="G108" i="2"/>
  <c r="E188" i="2" l="1"/>
  <c r="E187" i="2" s="1"/>
  <c r="E172" i="2" s="1"/>
  <c r="H140" i="2"/>
  <c r="E101" i="2"/>
  <c r="E81" i="2"/>
  <c r="H89" i="2"/>
  <c r="E77" i="2"/>
  <c r="E21" i="2"/>
  <c r="E31" i="2"/>
  <c r="G157" i="2"/>
  <c r="E157" i="2"/>
  <c r="G21" i="2" l="1"/>
  <c r="E176" i="4"/>
  <c r="E71" i="4"/>
  <c r="E62" i="4"/>
  <c r="E63" i="4"/>
  <c r="E64" i="4"/>
  <c r="E67" i="4"/>
  <c r="E68" i="4"/>
  <c r="E43" i="4"/>
  <c r="E45" i="4"/>
  <c r="E46" i="4"/>
  <c r="E33" i="4"/>
  <c r="E34" i="4"/>
  <c r="E36" i="4"/>
  <c r="E37" i="4"/>
  <c r="E38" i="4"/>
  <c r="E39" i="4"/>
  <c r="E22" i="4"/>
  <c r="E25" i="4"/>
  <c r="E27" i="4"/>
  <c r="E29" i="4"/>
  <c r="E31" i="4"/>
  <c r="E13" i="4"/>
  <c r="E15" i="4"/>
  <c r="E17" i="4"/>
  <c r="E164" i="4"/>
  <c r="E168" i="4"/>
  <c r="E169" i="4"/>
  <c r="E148" i="4"/>
  <c r="E134" i="4"/>
  <c r="E136" i="4"/>
  <c r="E125" i="4"/>
  <c r="E114" i="4"/>
  <c r="E115" i="4"/>
  <c r="E118" i="4"/>
  <c r="E119" i="4"/>
  <c r="E120" i="4"/>
  <c r="E122" i="4"/>
  <c r="E107" i="4"/>
  <c r="E110" i="4"/>
  <c r="E111" i="4"/>
  <c r="E113" i="4"/>
  <c r="E49" i="4"/>
  <c r="D50" i="4"/>
  <c r="D102" i="4"/>
  <c r="E102" i="4" s="1"/>
  <c r="D163" i="4"/>
  <c r="C163" i="4"/>
  <c r="F157" i="2"/>
  <c r="C61" i="4"/>
  <c r="C30" i="4"/>
  <c r="D30" i="4"/>
  <c r="E30" i="4" l="1"/>
  <c r="E163" i="4"/>
  <c r="F172" i="2" l="1"/>
  <c r="F205" i="2"/>
  <c r="F204" i="2" s="1"/>
  <c r="F203" i="2" s="1"/>
  <c r="F202" i="2" s="1"/>
  <c r="E204" i="2"/>
  <c r="E203" i="2" s="1"/>
  <c r="E202" i="2" s="1"/>
  <c r="F190" i="2"/>
  <c r="G188" i="2"/>
  <c r="E184" i="2"/>
  <c r="H183" i="2"/>
  <c r="G182" i="2"/>
  <c r="F182" i="2"/>
  <c r="E182" i="2"/>
  <c r="H181" i="2"/>
  <c r="H180" i="2"/>
  <c r="I179" i="2"/>
  <c r="H178" i="2"/>
  <c r="G177" i="2"/>
  <c r="F177" i="2"/>
  <c r="E177" i="2"/>
  <c r="I176" i="2"/>
  <c r="H176" i="2"/>
  <c r="H171" i="2"/>
  <c r="H170" i="2"/>
  <c r="H169" i="2"/>
  <c r="H168" i="2"/>
  <c r="I167" i="2"/>
  <c r="I166" i="2"/>
  <c r="I163" i="2"/>
  <c r="I162" i="2"/>
  <c r="G160" i="2"/>
  <c r="H159" i="2"/>
  <c r="G158" i="2"/>
  <c r="I154" i="2"/>
  <c r="H154" i="2"/>
  <c r="G153" i="2"/>
  <c r="G152" i="2" s="1"/>
  <c r="F153" i="2"/>
  <c r="F152" i="2" s="1"/>
  <c r="E153" i="2"/>
  <c r="E152" i="2" s="1"/>
  <c r="F148" i="2"/>
  <c r="I144" i="2"/>
  <c r="H144" i="2"/>
  <c r="H143" i="2"/>
  <c r="F142" i="2"/>
  <c r="E142" i="2"/>
  <c r="I141" i="2"/>
  <c r="I140" i="2"/>
  <c r="I139" i="2"/>
  <c r="H139" i="2"/>
  <c r="I138" i="2"/>
  <c r="H138" i="2"/>
  <c r="I137" i="2"/>
  <c r="H137" i="2"/>
  <c r="H135" i="2"/>
  <c r="I134" i="2"/>
  <c r="H134" i="2"/>
  <c r="I133" i="2"/>
  <c r="H133" i="2"/>
  <c r="I132" i="2"/>
  <c r="H132" i="2"/>
  <c r="F131" i="2"/>
  <c r="E131" i="2"/>
  <c r="I130" i="2"/>
  <c r="H130" i="2"/>
  <c r="I129" i="2"/>
  <c r="H129" i="2"/>
  <c r="I127" i="2"/>
  <c r="H127" i="2"/>
  <c r="F126" i="2"/>
  <c r="E126" i="2"/>
  <c r="I122" i="2"/>
  <c r="H122" i="2"/>
  <c r="G119" i="2"/>
  <c r="G118" i="2" s="1"/>
  <c r="E119" i="2"/>
  <c r="E118" i="2" s="1"/>
  <c r="F118" i="2"/>
  <c r="E111" i="2"/>
  <c r="E108" i="2" s="1"/>
  <c r="E117" i="2" s="1"/>
  <c r="I110" i="2"/>
  <c r="H110" i="2"/>
  <c r="I109" i="2"/>
  <c r="H109" i="2"/>
  <c r="F108" i="2"/>
  <c r="I107" i="2"/>
  <c r="H107" i="2"/>
  <c r="I106" i="2"/>
  <c r="H106" i="2"/>
  <c r="I103" i="2"/>
  <c r="H103" i="2"/>
  <c r="I102" i="2"/>
  <c r="H102" i="2"/>
  <c r="G101" i="2"/>
  <c r="G117" i="2" s="1"/>
  <c r="F101" i="2"/>
  <c r="I99" i="2"/>
  <c r="H99" i="2"/>
  <c r="I98" i="2"/>
  <c r="E98" i="2"/>
  <c r="H98" i="2" s="1"/>
  <c r="G97" i="2"/>
  <c r="F97" i="2"/>
  <c r="E97" i="2"/>
  <c r="I96" i="2"/>
  <c r="H96" i="2"/>
  <c r="I95" i="2"/>
  <c r="H95" i="2"/>
  <c r="I94" i="2"/>
  <c r="H94" i="2"/>
  <c r="I93" i="2"/>
  <c r="H93" i="2"/>
  <c r="G92" i="2"/>
  <c r="G72" i="2" s="1"/>
  <c r="E92" i="2"/>
  <c r="I89" i="2"/>
  <c r="I88" i="2"/>
  <c r="H88" i="2"/>
  <c r="I87" i="2"/>
  <c r="H87" i="2"/>
  <c r="I86" i="2"/>
  <c r="H86" i="2"/>
  <c r="I85" i="2"/>
  <c r="H85" i="2"/>
  <c r="I84" i="2"/>
  <c r="H84" i="2"/>
  <c r="I83" i="2"/>
  <c r="I82" i="2"/>
  <c r="H82" i="2"/>
  <c r="I81" i="2"/>
  <c r="H81" i="2"/>
  <c r="I80" i="2"/>
  <c r="I79" i="2"/>
  <c r="H79" i="2"/>
  <c r="I78" i="2"/>
  <c r="H78" i="2"/>
  <c r="I77" i="2"/>
  <c r="H77" i="2"/>
  <c r="G74" i="2"/>
  <c r="I73" i="2"/>
  <c r="H73" i="2"/>
  <c r="F72" i="2"/>
  <c r="I71" i="2"/>
  <c r="H71" i="2"/>
  <c r="G70" i="2"/>
  <c r="F70" i="2"/>
  <c r="F65" i="2" s="1"/>
  <c r="E70" i="2"/>
  <c r="I69" i="2"/>
  <c r="I68" i="2"/>
  <c r="E68" i="2"/>
  <c r="I67" i="2"/>
  <c r="H67" i="2"/>
  <c r="I66" i="2"/>
  <c r="E66" i="2"/>
  <c r="H66" i="2" s="1"/>
  <c r="F100" i="2" l="1"/>
  <c r="F64" i="2"/>
  <c r="G187" i="2"/>
  <c r="H131" i="2"/>
  <c r="E161" i="2"/>
  <c r="I153" i="2"/>
  <c r="I131" i="2"/>
  <c r="H92" i="2"/>
  <c r="I92" i="2"/>
  <c r="I70" i="2"/>
  <c r="I182" i="2"/>
  <c r="G65" i="2"/>
  <c r="I65" i="2" s="1"/>
  <c r="H97" i="2"/>
  <c r="F117" i="2"/>
  <c r="F161" i="2"/>
  <c r="H153" i="2"/>
  <c r="H70" i="2"/>
  <c r="G142" i="2"/>
  <c r="H142" i="2" s="1"/>
  <c r="I101" i="2"/>
  <c r="F121" i="2"/>
  <c r="I177" i="2"/>
  <c r="E72" i="2"/>
  <c r="H72" i="2" s="1"/>
  <c r="I112" i="2"/>
  <c r="I111" i="2"/>
  <c r="H157" i="2"/>
  <c r="E65" i="2"/>
  <c r="I72" i="2"/>
  <c r="I97" i="2"/>
  <c r="E121" i="2"/>
  <c r="E151" i="2" s="1"/>
  <c r="H177" i="2"/>
  <c r="H101" i="2"/>
  <c r="H182" i="2"/>
  <c r="G172" i="2" l="1"/>
  <c r="I142" i="2"/>
  <c r="F192" i="2"/>
  <c r="G100" i="2"/>
  <c r="I100" i="2" s="1"/>
  <c r="F151" i="2"/>
  <c r="I108" i="2"/>
  <c r="H108" i="2"/>
  <c r="E64" i="2"/>
  <c r="E192" i="2" s="1"/>
  <c r="E100" i="2"/>
  <c r="H152" i="2"/>
  <c r="I152" i="2"/>
  <c r="G161" i="2"/>
  <c r="H65" i="2"/>
  <c r="G121" i="2"/>
  <c r="G64" i="2" s="1"/>
  <c r="I126" i="2"/>
  <c r="H126" i="2"/>
  <c r="G192" i="2" l="1"/>
  <c r="I172" i="2"/>
  <c r="H172" i="2"/>
  <c r="H100" i="2"/>
  <c r="I161" i="2"/>
  <c r="H161" i="2"/>
  <c r="H64" i="2"/>
  <c r="I64" i="2"/>
  <c r="H117" i="2"/>
  <c r="I117" i="2"/>
  <c r="H121" i="2"/>
  <c r="I121" i="2"/>
  <c r="G151" i="2"/>
  <c r="I151" i="2" l="1"/>
  <c r="H151" i="2"/>
  <c r="I192" i="2"/>
  <c r="H192" i="2"/>
  <c r="C27" i="5" l="1"/>
  <c r="E20" i="5"/>
  <c r="E19" i="5"/>
  <c r="E16" i="5"/>
  <c r="E15" i="5"/>
  <c r="E12" i="5"/>
  <c r="E11" i="5"/>
  <c r="E8" i="5"/>
  <c r="E7" i="5"/>
  <c r="C180" i="4"/>
  <c r="C179" i="4" s="1"/>
  <c r="C177" i="4"/>
  <c r="D175" i="4"/>
  <c r="C173" i="4"/>
  <c r="C172" i="4" s="1"/>
  <c r="C171" i="4" s="1"/>
  <c r="D157" i="4"/>
  <c r="D152" i="4"/>
  <c r="D149" i="4"/>
  <c r="D147" i="4"/>
  <c r="E147" i="4" s="1"/>
  <c r="C144" i="4"/>
  <c r="D133" i="4"/>
  <c r="C132" i="4"/>
  <c r="D129" i="4"/>
  <c r="D128" i="4" s="1"/>
  <c r="D123" i="4"/>
  <c r="E123" i="4" s="1"/>
  <c r="D121" i="4"/>
  <c r="E121" i="4" s="1"/>
  <c r="D112" i="4"/>
  <c r="E112" i="4" s="1"/>
  <c r="D106" i="4"/>
  <c r="D99" i="4"/>
  <c r="D98" i="4" s="1"/>
  <c r="C97" i="4"/>
  <c r="D93" i="4"/>
  <c r="D92" i="4" s="1"/>
  <c r="C93" i="4"/>
  <c r="C91" i="4"/>
  <c r="D89" i="4"/>
  <c r="D88" i="4" s="1"/>
  <c r="C89" i="4"/>
  <c r="D86" i="4"/>
  <c r="D84" i="4"/>
  <c r="D77" i="4"/>
  <c r="D73" i="4"/>
  <c r="E73" i="4" s="1"/>
  <c r="D70" i="4"/>
  <c r="E70" i="4" s="1"/>
  <c r="D48" i="4"/>
  <c r="D42" i="4"/>
  <c r="E42" i="4" s="1"/>
  <c r="D40" i="4"/>
  <c r="D24" i="4"/>
  <c r="E24" i="4" s="1"/>
  <c r="D20" i="4"/>
  <c r="E20" i="4" s="1"/>
  <c r="D16" i="4"/>
  <c r="E16" i="4" s="1"/>
  <c r="D14" i="4"/>
  <c r="E14" i="4" s="1"/>
  <c r="D12" i="4"/>
  <c r="E12" i="4" s="1"/>
  <c r="C10" i="4"/>
  <c r="C9" i="4" s="1"/>
  <c r="D12" i="3"/>
  <c r="D11" i="3" s="1"/>
  <c r="F13" i="3"/>
  <c r="E13" i="3"/>
  <c r="C12" i="3"/>
  <c r="C11" i="3" s="1"/>
  <c r="B12" i="3"/>
  <c r="B11" i="3" s="1"/>
  <c r="G47" i="2"/>
  <c r="G46" i="2" s="1"/>
  <c r="G45" i="2" s="1"/>
  <c r="G44" i="2" s="1"/>
  <c r="G43" i="2" s="1"/>
  <c r="F46" i="2"/>
  <c r="F45" i="2" s="1"/>
  <c r="F44" i="2" s="1"/>
  <c r="F43" i="2" s="1"/>
  <c r="E46" i="2"/>
  <c r="E45" i="2" s="1"/>
  <c r="E44" i="2" s="1"/>
  <c r="E43" i="2" s="1"/>
  <c r="I32" i="2"/>
  <c r="H32" i="2"/>
  <c r="G31" i="2"/>
  <c r="I31" i="2" s="1"/>
  <c r="E30" i="2"/>
  <c r="I29" i="2"/>
  <c r="I28" i="2"/>
  <c r="I27" i="2"/>
  <c r="I26" i="2"/>
  <c r="I25" i="2"/>
  <c r="E25" i="2"/>
  <c r="H22" i="2"/>
  <c r="G19" i="2"/>
  <c r="F19" i="2"/>
  <c r="E19" i="2"/>
  <c r="I18" i="2"/>
  <c r="H18" i="2"/>
  <c r="G17" i="2"/>
  <c r="G16" i="2" s="1"/>
  <c r="E17" i="2"/>
  <c r="E16" i="2" s="1"/>
  <c r="F15" i="2"/>
  <c r="I14" i="2"/>
  <c r="H14" i="2"/>
  <c r="G13" i="2"/>
  <c r="G12" i="2" s="1"/>
  <c r="G15" i="2" s="1"/>
  <c r="E13" i="2"/>
  <c r="E12" i="2" s="1"/>
  <c r="E15" i="2" s="1"/>
  <c r="F11" i="2"/>
  <c r="I10" i="2"/>
  <c r="H10" i="2"/>
  <c r="I9" i="2"/>
  <c r="E9" i="2"/>
  <c r="H9" i="2" s="1"/>
  <c r="G7" i="2"/>
  <c r="G6" i="2" s="1"/>
  <c r="I6" i="2" s="1"/>
  <c r="E7" i="2"/>
  <c r="E133" i="4" l="1"/>
  <c r="D132" i="4"/>
  <c r="E132" i="4" s="1"/>
  <c r="D47" i="4"/>
  <c r="E47" i="4" s="1"/>
  <c r="E48" i="4"/>
  <c r="D174" i="4"/>
  <c r="D173" i="4" s="1"/>
  <c r="E175" i="4"/>
  <c r="C96" i="4"/>
  <c r="C60" i="4"/>
  <c r="D146" i="4"/>
  <c r="D145" i="4" s="1"/>
  <c r="F12" i="3"/>
  <c r="F5" i="2"/>
  <c r="E25" i="5"/>
  <c r="D101" i="4"/>
  <c r="E101" i="4" s="1"/>
  <c r="D69" i="4"/>
  <c r="D61" i="4" s="1"/>
  <c r="D19" i="4"/>
  <c r="E19" i="4" s="1"/>
  <c r="D11" i="4"/>
  <c r="E26" i="5"/>
  <c r="D91" i="4"/>
  <c r="D179" i="4"/>
  <c r="E12" i="3"/>
  <c r="H19" i="2"/>
  <c r="H17" i="2"/>
  <c r="H13" i="2"/>
  <c r="I12" i="2"/>
  <c r="F35" i="2"/>
  <c r="I17" i="2"/>
  <c r="E6" i="2"/>
  <c r="E11" i="2" s="1"/>
  <c r="I15" i="2"/>
  <c r="H15" i="2"/>
  <c r="H12" i="2"/>
  <c r="G11" i="2"/>
  <c r="H31" i="2"/>
  <c r="G30" i="2"/>
  <c r="H30" i="2" s="1"/>
  <c r="E35" i="2" l="1"/>
  <c r="E5" i="2"/>
  <c r="E174" i="4"/>
  <c r="E69" i="4"/>
  <c r="D60" i="4"/>
  <c r="E60" i="4" s="1"/>
  <c r="D10" i="4"/>
  <c r="E10" i="4" s="1"/>
  <c r="E11" i="4"/>
  <c r="E146" i="4"/>
  <c r="E173" i="4"/>
  <c r="D172" i="4"/>
  <c r="D144" i="4"/>
  <c r="E144" i="4" s="1"/>
  <c r="E145" i="4"/>
  <c r="H16" i="2"/>
  <c r="H6" i="2"/>
  <c r="G34" i="2"/>
  <c r="I30" i="2"/>
  <c r="I11" i="2"/>
  <c r="H11" i="2"/>
  <c r="D96" i="4" l="1"/>
  <c r="D9" i="4"/>
  <c r="E97" i="4"/>
  <c r="E61" i="4"/>
  <c r="D171" i="4"/>
  <c r="E172" i="4"/>
  <c r="I34" i="2"/>
  <c r="H34" i="2"/>
  <c r="G35" i="2"/>
  <c r="G5" i="2"/>
  <c r="I5" i="2" s="1"/>
  <c r="E96" i="4" l="1"/>
  <c r="D8" i="4"/>
  <c r="E9" i="4"/>
  <c r="D7" i="4"/>
  <c r="E171" i="4"/>
  <c r="D170" i="4"/>
  <c r="E170" i="4" s="1"/>
  <c r="I35" i="2"/>
  <c r="H35" i="2"/>
  <c r="H5" i="2"/>
  <c r="D6" i="4" l="1"/>
  <c r="H16" i="1" l="1"/>
  <c r="G16" i="1"/>
  <c r="F16" i="1"/>
  <c r="H7" i="1"/>
  <c r="G7" i="1"/>
  <c r="F7" i="1"/>
  <c r="H4" i="1"/>
  <c r="G4" i="1"/>
  <c r="F4" i="1"/>
  <c r="G10" i="1" l="1"/>
  <c r="G24" i="1" s="1"/>
  <c r="H10" i="1"/>
  <c r="H24" i="1" s="1"/>
  <c r="F10" i="1"/>
  <c r="F24" i="1" s="1"/>
  <c r="E165" i="4"/>
  <c r="E50" i="4"/>
  <c r="C8" i="4"/>
  <c r="E8" i="4" s="1"/>
  <c r="C7" i="4" l="1"/>
  <c r="E7" i="4" s="1"/>
  <c r="E6" i="4" l="1"/>
</calcChain>
</file>

<file path=xl/sharedStrings.xml><?xml version="1.0" encoding="utf-8"?>
<sst xmlns="http://schemas.openxmlformats.org/spreadsheetml/2006/main" count="594" uniqueCount="261">
  <si>
    <t>A) SAŽETAK RAČUNA PRIHODA I RASHODA</t>
  </si>
  <si>
    <t xml:space="preserve">PRIHODI/RASHODI TEKUĆA GODINA </t>
  </si>
  <si>
    <t>Rebalans financijskog plana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</si>
  <si>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</si>
  <si>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</si>
  <si>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</si>
  <si>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</si>
  <si>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</si>
  <si>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</si>
  <si>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</si>
  <si>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B) SAŽETAK RAČUNA FINANCIRANJA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</si>
  <si>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</si>
  <si>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</si>
  <si>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</si>
  <si>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</si>
  <si>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</si>
  <si>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VIŠKOVI/MANJKOVI</t>
  </si>
  <si>
    <t>UKUPAN DONOS VIŠKA / MANJKA IZ PRETHODNE(IH) GODINE</t>
  </si>
  <si>
    <t>VIŠAK / MANJAK IZ PRETHODNE(IH) GODINE KOJI ĆE SE RASPOREDITI / POKRITI</t>
  </si>
  <si>
    <t>VIŠAK / MANJAK + NETO FINANCIRANJE+PRENESENI RAZULTAT</t>
  </si>
  <si>
    <t xml:space="preserve">Izvršenje 2023. godine </t>
  </si>
  <si>
    <t>Indeks</t>
  </si>
  <si>
    <t>Razred</t>
  </si>
  <si>
    <t xml:space="preserve">Skupina/podskupina/odjeljak </t>
  </si>
  <si>
    <t>Izvor</t>
  </si>
  <si>
    <t xml:space="preserve">Naziv </t>
  </si>
  <si>
    <t>5=4/2*100</t>
  </si>
  <si>
    <t>6=4/3*100</t>
  </si>
  <si>
    <t xml:space="preserve">Prihodi poslovanja </t>
  </si>
  <si>
    <t>Pomoći iz inozemstva i od subjekata unutar općeg proračuna</t>
  </si>
  <si>
    <t>636</t>
  </si>
  <si>
    <t>634</t>
  </si>
  <si>
    <t>Pomoći od izvanproračunskih korisnika</t>
  </si>
  <si>
    <t>6341</t>
  </si>
  <si>
    <t xml:space="preserve">Tekuće pomoći od izvanproračunskih korisnika </t>
  </si>
  <si>
    <t xml:space="preserve">Pomoći proračunskim korisnicima iz proračuna koji im nije nadležan </t>
  </si>
  <si>
    <t>6361</t>
  </si>
  <si>
    <t>Tekuće pomoći proračunskim korisnicima iz proračuna koji im nije nadležan</t>
  </si>
  <si>
    <t>Ostale pomoći</t>
  </si>
  <si>
    <t>Prihodi od upravnih i administrativnih pristojbi, pristojbi po posebnim propisima i nakanda</t>
  </si>
  <si>
    <t>Prihodi po posebnim propisima</t>
  </si>
  <si>
    <t xml:space="preserve">Ostali nespomenuti prihodi </t>
  </si>
  <si>
    <t xml:space="preserve">Prihodi za posebne namjene </t>
  </si>
  <si>
    <t>Prihodi od prodaje proizvoda i robe te pruženih usluga i prihodi od donacija</t>
  </si>
  <si>
    <t>661</t>
  </si>
  <si>
    <t>Prihodi od prodaje proizvoda i robe te pruženih usluga</t>
  </si>
  <si>
    <t>6615</t>
  </si>
  <si>
    <t>Prihodi od pruženih usluga</t>
  </si>
  <si>
    <t>31</t>
  </si>
  <si>
    <t xml:space="preserve"> Vlastiti prihodi </t>
  </si>
  <si>
    <t>Donacije od pravnih i fizičkih osoba izvan općeg proračuna i povrat donacija po protestiranim jamstvima</t>
  </si>
  <si>
    <t>Tekuće donacije</t>
  </si>
  <si>
    <t>61</t>
  </si>
  <si>
    <t xml:space="preserve">Donacije 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</si>
  <si>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</si>
  <si>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</si>
  <si>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</si>
  <si>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</si>
  <si>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</si>
  <si>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</si>
  <si>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</si>
  <si>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11</t>
  </si>
  <si>
    <t>Opći prihodi i primici</t>
  </si>
  <si>
    <t>Ukupni prihodi</t>
  </si>
  <si>
    <t xml:space="preserve">VIŠAK KORIŠTEN ZA POKRIĆE RASHODA </t>
  </si>
  <si>
    <t xml:space="preserve">Vlastiti izvori </t>
  </si>
  <si>
    <t xml:space="preserve">Rezultat poslovanja </t>
  </si>
  <si>
    <t>Višak/manjak prihoda</t>
  </si>
  <si>
    <t>Višak prihoda</t>
  </si>
  <si>
    <t>93</t>
  </si>
  <si>
    <t>Vlastiti prihodi - višak</t>
  </si>
  <si>
    <t>94</t>
  </si>
  <si>
    <t>95</t>
  </si>
  <si>
    <t>Pomoći  - višak</t>
  </si>
  <si>
    <t>Rashodi poslovanja</t>
  </si>
  <si>
    <t>Rashodi za zaposlene</t>
  </si>
  <si>
    <t>Plaće</t>
  </si>
  <si>
    <t>Plaće za redovan rad</t>
  </si>
  <si>
    <t xml:space="preserve">Ostali rashodi za zaposlene </t>
  </si>
  <si>
    <t>3121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</si>
  <si>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</si>
  <si>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</si>
  <si>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</si>
  <si>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</si>
  <si>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</si>
  <si>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3211</t>
  </si>
  <si>
    <t>Službena putovanja</t>
  </si>
  <si>
    <t>3212</t>
  </si>
  <si>
    <t>Naknade za prijevoz, za rad na terenu i odvojeni život</t>
  </si>
  <si>
    <t>Stručno usavršavnje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</si>
  <si>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</si>
  <si>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</si>
  <si>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</si>
  <si>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</si>
  <si>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</si>
  <si>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Rashodi za usluge</t>
  </si>
  <si>
    <t xml:space="preserve">Usluge telefona,pošte i prijevoza </t>
  </si>
  <si>
    <t xml:space="preserve">Usluge tekućeg i investicijskog održavanja 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</si>
  <si>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</si>
  <si>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</si>
  <si>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</si>
  <si>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</si>
  <si>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</si>
  <si>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</si>
  <si>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</si>
  <si>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 xml:space="preserve">Naknade troškova osobama izvan radnog odnosa </t>
  </si>
  <si>
    <t>Ostali nespomenuti rashodi poslovanja</t>
  </si>
  <si>
    <t>Naknade za rad predstavničkih i izvršnih tijela, povjer.</t>
  </si>
  <si>
    <t>Reprezentacija</t>
  </si>
  <si>
    <t>Pristojbe i naknade</t>
  </si>
  <si>
    <t>Premije osiguranja</t>
  </si>
  <si>
    <t>Financijski rashodi</t>
  </si>
  <si>
    <t>Ostali financijski rashodi</t>
  </si>
  <si>
    <t>Bankarske usluge i usluge platnog prometa</t>
  </si>
  <si>
    <t>Rashodi za nabavu proizvedene dugotrajne imovine</t>
  </si>
  <si>
    <t>3221</t>
  </si>
  <si>
    <t>3223</t>
  </si>
  <si>
    <t>3224</t>
  </si>
  <si>
    <t>3231</t>
  </si>
  <si>
    <t>3232</t>
  </si>
  <si>
    <t>3238</t>
  </si>
  <si>
    <t>3239</t>
  </si>
  <si>
    <t>3293</t>
  </si>
  <si>
    <t>3299</t>
  </si>
  <si>
    <t>3431</t>
  </si>
  <si>
    <t>Usluge tekućeg i investicijskog održavanja</t>
  </si>
  <si>
    <t>Donacije</t>
  </si>
  <si>
    <t>Postrojenja i oprema</t>
  </si>
  <si>
    <t>Komunikacijska oprema</t>
  </si>
  <si>
    <t xml:space="preserve"> Kapitalne donacije</t>
  </si>
  <si>
    <t xml:space="preserve">Pomoći iz inozemstva i od subjekata unutar općeg proračuna </t>
  </si>
  <si>
    <t>Pomoći proračunskim korisnicima iz proračuna koji im nije nadležan</t>
  </si>
  <si>
    <t xml:space="preserve">Tekuće pomoći proračunskim korisnicima iz županijskog proračuna </t>
  </si>
  <si>
    <t>Pomoći iz županijskog proračuna</t>
  </si>
  <si>
    <t>I. OPĆI DIO</t>
  </si>
  <si>
    <t xml:space="preserve">A. RAČUN PRIHODA I RASHODA </t>
  </si>
  <si>
    <t>RASHODI PREMA FUNKCIJSKOJ KLASIFIKACIJI</t>
  </si>
  <si>
    <t>BROJČANA OZNAKA I NAZIV</t>
  </si>
  <si>
    <t xml:space="preserve">UKUPNO RASHODI </t>
  </si>
  <si>
    <t>08 Rekreacija, kultura i religija</t>
  </si>
  <si>
    <t>082 Službe kulture</t>
  </si>
  <si>
    <t>II. POSEBNI DIO</t>
  </si>
  <si>
    <t>Šifra</t>
  </si>
  <si>
    <t>Naziv</t>
  </si>
  <si>
    <t>4=3/2*100</t>
  </si>
  <si>
    <t>Pomoćni materijal</t>
  </si>
  <si>
    <t>Vlastiti prihodi</t>
  </si>
  <si>
    <t>Naknada za troš.prijevoza na posao i s posla</t>
  </si>
  <si>
    <t>Ostale usluge za komunikaciju i prijevoz</t>
  </si>
  <si>
    <t>Rashodi za nabavu proizvedene dugotrajne imovnine</t>
  </si>
  <si>
    <t>Računalna oprema i namještaj</t>
  </si>
  <si>
    <t>Prihodi za posebne namjene</t>
  </si>
  <si>
    <t>Usluge telefona, pošte i prijevoza</t>
  </si>
  <si>
    <t xml:space="preserve">Rashodi za nabavu nefinancijske imovine </t>
  </si>
  <si>
    <t xml:space="preserve">Rashodi za nabavu proizvedene dugotrajne imovine </t>
  </si>
  <si>
    <t xml:space="preserve">P3505 </t>
  </si>
  <si>
    <t>PROGRAM: STRUČNA VIJEĆA I TIJELA</t>
  </si>
  <si>
    <t>A350501</t>
  </si>
  <si>
    <t>AKTIVNOST: UPRAVNA I KAZALIŠNA VIJEĆA</t>
  </si>
  <si>
    <t xml:space="preserve">P3506 </t>
  </si>
  <si>
    <t>PROGRAM: TEKUĆE ODRŽAVANJE OBJEKATA</t>
  </si>
  <si>
    <t>A350602</t>
  </si>
  <si>
    <t>AKTIVNOST: HITNE INTERVENCIJE</t>
  </si>
  <si>
    <t>POSEBNI DIO</t>
  </si>
  <si>
    <t>PREGLED UKUPNIH PRIHODA I RASHODA PO IZVORIMA FINANCIRANJA</t>
  </si>
  <si>
    <t>Oznaka  IF</t>
  </si>
  <si>
    <t>Naziv izvora financiranja</t>
  </si>
  <si>
    <t>5=4/3* 100</t>
  </si>
  <si>
    <t>PRIHODI</t>
  </si>
  <si>
    <t>RASHODI</t>
  </si>
  <si>
    <t>Korišteni rezultat</t>
  </si>
  <si>
    <t xml:space="preserve">PRIHODI </t>
  </si>
  <si>
    <t>Višak prihoda korišten za pokriće rashoda</t>
  </si>
  <si>
    <t>Pomoći</t>
  </si>
  <si>
    <t>DONACIJE</t>
  </si>
  <si>
    <t>Ukupni rashodi</t>
  </si>
  <si>
    <t>Korišteni višak za pokriće rashoda tekuće godine</t>
  </si>
  <si>
    <t>RASHODI POSLOVANJA</t>
  </si>
  <si>
    <t>Ostali rashodi za zaposlene</t>
  </si>
  <si>
    <t>322</t>
  </si>
  <si>
    <t>3225</t>
  </si>
  <si>
    <t>Sitni inventar</t>
  </si>
  <si>
    <t>323</t>
  </si>
  <si>
    <t>3233</t>
  </si>
  <si>
    <t>3234</t>
  </si>
  <si>
    <t>3236</t>
  </si>
  <si>
    <t>Zdravstvene usluge</t>
  </si>
  <si>
    <t>3237</t>
  </si>
  <si>
    <t>329</t>
  </si>
  <si>
    <t>3291</t>
  </si>
  <si>
    <t>Naknade za rad predstavničkih tijela</t>
  </si>
  <si>
    <t>3292</t>
  </si>
  <si>
    <t>3294</t>
  </si>
  <si>
    <t>Članarine i norme</t>
  </si>
  <si>
    <t>3295</t>
  </si>
  <si>
    <t>34</t>
  </si>
  <si>
    <t>343</t>
  </si>
  <si>
    <t xml:space="preserve"> Opći prihodi i primici</t>
  </si>
  <si>
    <t>312</t>
  </si>
  <si>
    <t>313</t>
  </si>
  <si>
    <t>3132</t>
  </si>
  <si>
    <t>321</t>
  </si>
  <si>
    <t xml:space="preserve">Vlastiti prihodi </t>
  </si>
  <si>
    <t>Stručno usavršavanje zaposlenika</t>
  </si>
  <si>
    <t>Neg. teč. razlike i zbog primjene val. klauzul.</t>
  </si>
  <si>
    <t>43</t>
  </si>
  <si>
    <t xml:space="preserve"> Prihodi za posebne namjene </t>
  </si>
  <si>
    <t>53</t>
  </si>
  <si>
    <t>Pomoći - državni proračun</t>
  </si>
  <si>
    <t>54</t>
  </si>
  <si>
    <t>Rashodi za nabavu nefinancijske imovine</t>
  </si>
  <si>
    <t>Rashodi za nabavu dugotrajne imovine</t>
  </si>
  <si>
    <t>Nematerijalna imovina</t>
  </si>
  <si>
    <t>Ostala nematerijalna imovina</t>
  </si>
  <si>
    <t>Uredska oprema i namještaj</t>
  </si>
  <si>
    <t>Glazbena oprema</t>
  </si>
  <si>
    <t>Oprema za ostale namjene</t>
  </si>
  <si>
    <t>4221</t>
  </si>
  <si>
    <t xml:space="preserve">MANJAK POKRIVEN TEKUĆIM PRIHODIMA </t>
  </si>
  <si>
    <t>9</t>
  </si>
  <si>
    <t>Vlastiti izvori</t>
  </si>
  <si>
    <t>92</t>
  </si>
  <si>
    <t>922</t>
  </si>
  <si>
    <t>9222</t>
  </si>
  <si>
    <t xml:space="preserve">Manjak prihoda </t>
  </si>
  <si>
    <t xml:space="preserve">Opći prihodi i primici </t>
  </si>
  <si>
    <t>PROGRAM: KAZALIŠNA I GLAZBENO SCENSKA DJELATNOST</t>
  </si>
  <si>
    <t xml:space="preserve">A350001 </t>
  </si>
  <si>
    <t>AKTIVNOST: Djelatnost GKM</t>
  </si>
  <si>
    <t>GRADSKO KAZALIŠTE MLADIH</t>
  </si>
  <si>
    <t>Doprinosi za obvezno zdr. osig.</t>
  </si>
  <si>
    <t>Pomoći iz državnog proračuna</t>
  </si>
  <si>
    <t>Pomoći iz županijskog prorač.</t>
  </si>
  <si>
    <t>Prihodi za posebne namjene-višak</t>
  </si>
  <si>
    <t>IZVJEŠTAJ O IZVRŠENJU FINANCIJSKOG PLANA ZA 2024.g.</t>
  </si>
  <si>
    <t xml:space="preserve">Izvršenje 2024. godine </t>
  </si>
  <si>
    <t>Izvršenje 2023. godine</t>
  </si>
  <si>
    <t>RASPOREDITI/POKRITI</t>
  </si>
  <si>
    <t>Ostvarenje/   Izvršenje 2023.</t>
  </si>
  <si>
    <t>GODIŠNJI IZVJEŠTAJ O IZVRŠENJU FINANCIJSKOG PLANA ZA 2024.g.</t>
  </si>
  <si>
    <t>Izvorni plan/    rebalans 2024.</t>
  </si>
  <si>
    <t xml:space="preserve">Ostvarenje/ Izvršenje 2024. </t>
  </si>
  <si>
    <t>Bankarske usluge i usluge plat. pr.</t>
  </si>
  <si>
    <t>Naknade trošk. osobama izvan RO</t>
  </si>
  <si>
    <t>Rashodi za nabavu dugot. im.</t>
  </si>
  <si>
    <t>Rashodi za nabavu proiz. dug. im.</t>
  </si>
  <si>
    <t>Rebalans 2024.</t>
  </si>
  <si>
    <t>Ostali nespomenuti rash. posl.</t>
  </si>
  <si>
    <t>Ured. mat. i ostali mater. rashodi</t>
  </si>
  <si>
    <t>3213</t>
  </si>
  <si>
    <t>324</t>
  </si>
  <si>
    <t>Naknade troškova osob. izvan RO</t>
  </si>
  <si>
    <t>3241</t>
  </si>
  <si>
    <t>Uredski materijal i ost. mat. rash.</t>
  </si>
  <si>
    <t>Korišt. priv. autom. u služ. svrhe</t>
  </si>
  <si>
    <t xml:space="preserve">Korištenje privatnog automobila u službene svrhe </t>
  </si>
  <si>
    <t>Ur. mat. i ost. materij. rashodi</t>
  </si>
  <si>
    <t>Ostvarenje/ izvršenje 2024.</t>
  </si>
  <si>
    <t>GODIŠNJI IZVJEŠTAJ O IZVRŠENJU FINANCIJSKOG PLANA ZA 2024.g.                                                                                                                         PO PROGRAMSKOJ, EKONOMSKOJ KLASIFIKACIJI I IZVORIMA FINANCIRANJA</t>
  </si>
  <si>
    <t xml:space="preserve"> IZVJEŠTAJ O IZVRŠENJU FINANCIJSKOG PLANA ZA 2024.g.</t>
  </si>
  <si>
    <t>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</si>
</sst>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8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b/>
      <sz val="11"/>
      <color rgb="FF002060"/>
      <name val="Calibri"/>
      <family val="2"/>
    </font>
    <font>
      <b/>
      <i/>
      <sz val="8"/>
      <color rgb="FF002060"/>
      <name val="Calibri"/>
      <family val="2"/>
    </font>
    <font>
      <b/>
      <i/>
      <sz val="11"/>
      <color rgb="FF002060"/>
      <name val="Calibri"/>
      <family val="2"/>
    </font>
    <font>
      <b/>
      <i/>
      <sz val="11"/>
      <color rgb="FF00B0F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4" tint="0.79998168889431442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rgb="FF002060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rgb="FFDDEBF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FFFFFF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2">
    <xf numFmtId="0" fontId="0" fillId="0" borderId="0" xfId="0"/>
    <xf numFmtId="0" fontId="0" fillId="0" borderId="12" xfId="0" applyBorder="1"/>
    <xf numFmtId="0" fontId="8" fillId="7" borderId="12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3" fontId="11" fillId="3" borderId="0" xfId="0" applyNumberFormat="1" applyFont="1" applyFill="1" applyAlignment="1">
      <alignment horizontal="center" vertical="center"/>
    </xf>
    <xf numFmtId="3" fontId="14" fillId="3" borderId="12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4" fontId="3" fillId="3" borderId="12" xfId="0" applyNumberFormat="1" applyFont="1" applyFill="1" applyBorder="1" applyAlignment="1">
      <alignment horizontal="right" vertical="center"/>
    </xf>
    <xf numFmtId="4" fontId="12" fillId="3" borderId="12" xfId="0" applyNumberFormat="1" applyFont="1" applyFill="1" applyBorder="1" applyAlignment="1">
      <alignment horizontal="right" vertical="center"/>
    </xf>
    <xf numFmtId="3" fontId="12" fillId="0" borderId="0" xfId="0" applyNumberFormat="1" applyFont="1" applyAlignment="1">
      <alignment vertical="center"/>
    </xf>
    <xf numFmtId="3" fontId="3" fillId="3" borderId="12" xfId="0" applyNumberFormat="1" applyFont="1" applyFill="1" applyBorder="1" applyAlignment="1">
      <alignment horizontal="center" vertical="center" wrapText="1"/>
    </xf>
    <xf numFmtId="4" fontId="3" fillId="9" borderId="11" xfId="0" applyNumberFormat="1" applyFont="1" applyFill="1" applyBorder="1" applyAlignment="1">
      <alignment horizontal="center" vertical="center" wrapText="1"/>
    </xf>
    <xf numFmtId="4" fontId="3" fillId="9" borderId="11" xfId="0" applyNumberFormat="1" applyFont="1" applyFill="1" applyBorder="1" applyAlignment="1">
      <alignment horizontal="right" vertical="center"/>
    </xf>
    <xf numFmtId="4" fontId="12" fillId="9" borderId="11" xfId="0" applyNumberFormat="1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4" fillId="9" borderId="12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right" vertical="center" wrapText="1"/>
    </xf>
    <xf numFmtId="3" fontId="3" fillId="3" borderId="12" xfId="0" applyNumberFormat="1" applyFont="1" applyFill="1" applyBorder="1" applyAlignment="1">
      <alignment horizontal="left" vertical="center"/>
    </xf>
    <xf numFmtId="4" fontId="3" fillId="3" borderId="12" xfId="0" applyNumberFormat="1" applyFont="1" applyFill="1" applyBorder="1" applyAlignment="1">
      <alignment horizontal="right" vertical="center" wrapText="1"/>
    </xf>
    <xf numFmtId="3" fontId="3" fillId="0" borderId="12" xfId="0" applyNumberFormat="1" applyFont="1" applyBorder="1" applyAlignment="1">
      <alignment vertical="center"/>
    </xf>
    <xf numFmtId="49" fontId="3" fillId="3" borderId="12" xfId="0" applyNumberFormat="1" applyFont="1" applyFill="1" applyBorder="1" applyAlignment="1">
      <alignment horizontal="right" vertical="center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right" vertical="center"/>
    </xf>
    <xf numFmtId="49" fontId="12" fillId="3" borderId="12" xfId="0" applyNumberFormat="1" applyFont="1" applyFill="1" applyBorder="1" applyAlignment="1">
      <alignment horizontal="left" vertical="center" wrapText="1"/>
    </xf>
    <xf numFmtId="0" fontId="8" fillId="7" borderId="12" xfId="0" applyFont="1" applyFill="1" applyBorder="1" applyAlignment="1">
      <alignment horizontal="right" vertical="center"/>
    </xf>
    <xf numFmtId="0" fontId="11" fillId="10" borderId="12" xfId="0" applyFont="1" applyFill="1" applyBorder="1" applyAlignment="1">
      <alignment horizontal="center" vertical="center"/>
    </xf>
    <xf numFmtId="49" fontId="11" fillId="10" borderId="12" xfId="0" applyNumberFormat="1" applyFont="1" applyFill="1" applyBorder="1" applyAlignment="1">
      <alignment horizontal="left" vertical="center" wrapText="1"/>
    </xf>
    <xf numFmtId="4" fontId="11" fillId="10" borderId="12" xfId="0" applyNumberFormat="1" applyFont="1" applyFill="1" applyBorder="1" applyAlignment="1">
      <alignment horizontal="right" vertical="center"/>
    </xf>
    <xf numFmtId="3" fontId="3" fillId="7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right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center" vertical="center"/>
    </xf>
    <xf numFmtId="4" fontId="12" fillId="3" borderId="1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/>
    </xf>
    <xf numFmtId="0" fontId="12" fillId="9" borderId="12" xfId="0" applyFont="1" applyFill="1" applyBorder="1" applyAlignment="1">
      <alignment horizontal="center" vertical="center"/>
    </xf>
    <xf numFmtId="49" fontId="12" fillId="9" borderId="12" xfId="0" applyNumberFormat="1" applyFont="1" applyFill="1" applyBorder="1" applyAlignment="1">
      <alignment horizontal="left" vertical="center" wrapText="1"/>
    </xf>
    <xf numFmtId="4" fontId="12" fillId="9" borderId="12" xfId="0" applyNumberFormat="1" applyFont="1" applyFill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49" fontId="15" fillId="0" borderId="12" xfId="0" applyNumberFormat="1" applyFont="1" applyBorder="1" applyAlignment="1">
      <alignment horizontal="left" vertical="center" wrapText="1"/>
    </xf>
    <xf numFmtId="0" fontId="8" fillId="2" borderId="12" xfId="0" applyFont="1" applyFill="1" applyBorder="1" applyAlignment="1">
      <alignment horizontal="right" vertical="center"/>
    </xf>
    <xf numFmtId="0" fontId="11" fillId="9" borderId="12" xfId="0" applyFont="1" applyFill="1" applyBorder="1" applyAlignment="1">
      <alignment horizontal="center" vertical="center"/>
    </xf>
    <xf numFmtId="49" fontId="11" fillId="9" borderId="12" xfId="0" applyNumberFormat="1" applyFont="1" applyFill="1" applyBorder="1" applyAlignment="1">
      <alignment horizontal="left" vertical="center" wrapText="1"/>
    </xf>
    <xf numFmtId="4" fontId="11" fillId="9" borderId="12" xfId="0" applyNumberFormat="1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horizontal="right" vertical="center"/>
    </xf>
    <xf numFmtId="4" fontId="17" fillId="9" borderId="12" xfId="0" applyNumberFormat="1" applyFont="1" applyFill="1" applyBorder="1" applyAlignment="1">
      <alignment horizontal="right" vertical="center"/>
    </xf>
    <xf numFmtId="3" fontId="11" fillId="3" borderId="12" xfId="0" applyNumberFormat="1" applyFont="1" applyFill="1" applyBorder="1" applyAlignment="1">
      <alignment horizontal="center" vertical="center"/>
    </xf>
    <xf numFmtId="4" fontId="11" fillId="3" borderId="12" xfId="0" applyNumberFormat="1" applyFont="1" applyFill="1" applyBorder="1" applyAlignment="1">
      <alignment horizontal="right" vertical="center"/>
    </xf>
    <xf numFmtId="3" fontId="11" fillId="3" borderId="0" xfId="0" applyNumberFormat="1" applyFont="1" applyFill="1" applyAlignment="1">
      <alignment horizontal="right" vertical="center"/>
    </xf>
    <xf numFmtId="3" fontId="3" fillId="3" borderId="12" xfId="0" applyNumberFormat="1" applyFont="1" applyFill="1" applyBorder="1" applyAlignment="1">
      <alignment horizontal="left" vertical="center" wrapText="1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2" xfId="0" applyNumberFormat="1" applyFont="1" applyFill="1" applyBorder="1" applyAlignment="1">
      <alignment horizontal="left" vertical="center"/>
    </xf>
    <xf numFmtId="3" fontId="12" fillId="3" borderId="12" xfId="0" applyNumberFormat="1" applyFont="1" applyFill="1" applyBorder="1" applyAlignment="1">
      <alignment horizontal="right" vertical="center" wrapText="1"/>
    </xf>
    <xf numFmtId="49" fontId="14" fillId="3" borderId="12" xfId="0" applyNumberFormat="1" applyFont="1" applyFill="1" applyBorder="1" applyAlignment="1">
      <alignment horizontal="center" vertical="center"/>
    </xf>
    <xf numFmtId="3" fontId="14" fillId="3" borderId="12" xfId="0" applyNumberFormat="1" applyFont="1" applyFill="1" applyBorder="1" applyAlignment="1">
      <alignment horizontal="left" vertical="center"/>
    </xf>
    <xf numFmtId="3" fontId="14" fillId="3" borderId="12" xfId="0" applyNumberFormat="1" applyFont="1" applyFill="1" applyBorder="1" applyAlignment="1">
      <alignment horizontal="right" vertical="center"/>
    </xf>
    <xf numFmtId="4" fontId="14" fillId="3" borderId="12" xfId="0" applyNumberFormat="1" applyFont="1" applyFill="1" applyBorder="1" applyAlignment="1">
      <alignment horizontal="right" vertical="center"/>
    </xf>
    <xf numFmtId="3" fontId="14" fillId="0" borderId="12" xfId="0" applyNumberFormat="1" applyFont="1" applyBorder="1" applyAlignment="1">
      <alignment vertical="center"/>
    </xf>
    <xf numFmtId="4" fontId="11" fillId="3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18" fillId="2" borderId="0" xfId="1" applyFont="1" applyFill="1" applyAlignment="1">
      <alignment horizontal="center" vertical="center" wrapText="1"/>
    </xf>
    <xf numFmtId="0" fontId="19" fillId="2" borderId="0" xfId="1" applyFont="1" applyFill="1" applyAlignment="1">
      <alignment vertical="center" wrapText="1"/>
    </xf>
    <xf numFmtId="0" fontId="20" fillId="2" borderId="18" xfId="1" applyFont="1" applyFill="1" applyBorder="1" applyAlignment="1">
      <alignment horizontal="center" vertical="center" wrapText="1"/>
    </xf>
    <xf numFmtId="3" fontId="3" fillId="3" borderId="19" xfId="0" applyNumberFormat="1" applyFont="1" applyFill="1" applyBorder="1" applyAlignment="1">
      <alignment horizontal="center" vertical="center" wrapText="1"/>
    </xf>
    <xf numFmtId="3" fontId="3" fillId="3" borderId="20" xfId="0" applyNumberFormat="1" applyFont="1" applyFill="1" applyBorder="1" applyAlignment="1">
      <alignment horizontal="center" vertical="center" wrapText="1"/>
    </xf>
    <xf numFmtId="0" fontId="21" fillId="2" borderId="21" xfId="1" applyFont="1" applyFill="1" applyBorder="1" applyAlignment="1">
      <alignment horizontal="center" vertical="center" wrapText="1"/>
    </xf>
    <xf numFmtId="3" fontId="4" fillId="3" borderId="11" xfId="0" applyNumberFormat="1" applyFont="1" applyFill="1" applyBorder="1" applyAlignment="1">
      <alignment horizontal="center" vertical="center" wrapText="1"/>
    </xf>
    <xf numFmtId="3" fontId="4" fillId="3" borderId="22" xfId="0" applyNumberFormat="1" applyFont="1" applyFill="1" applyBorder="1" applyAlignment="1">
      <alignment horizontal="center" vertical="center" wrapText="1"/>
    </xf>
    <xf numFmtId="0" fontId="22" fillId="2" borderId="21" xfId="1" applyFont="1" applyFill="1" applyBorder="1" applyAlignment="1">
      <alignment horizontal="center" vertical="center" wrapText="1"/>
    </xf>
    <xf numFmtId="3" fontId="11" fillId="3" borderId="11" xfId="0" applyNumberFormat="1" applyFont="1" applyFill="1" applyBorder="1" applyAlignment="1">
      <alignment horizontal="right" vertical="center" wrapText="1"/>
    </xf>
    <xf numFmtId="3" fontId="11" fillId="3" borderId="22" xfId="0" applyNumberFormat="1" applyFont="1" applyFill="1" applyBorder="1" applyAlignment="1">
      <alignment horizontal="right" vertical="center" wrapText="1"/>
    </xf>
    <xf numFmtId="49" fontId="3" fillId="0" borderId="21" xfId="2" applyNumberFormat="1" applyFont="1" applyBorder="1" applyAlignment="1">
      <alignment horizontal="left" vertical="center" wrapText="1"/>
    </xf>
    <xf numFmtId="49" fontId="3" fillId="0" borderId="23" xfId="2" applyNumberFormat="1" applyFont="1" applyBorder="1" applyAlignment="1">
      <alignment horizontal="left" vertical="center" wrapText="1"/>
    </xf>
    <xf numFmtId="3" fontId="11" fillId="2" borderId="0" xfId="0" applyNumberFormat="1" applyFont="1" applyFill="1" applyAlignment="1">
      <alignment vertical="center"/>
    </xf>
    <xf numFmtId="4" fontId="11" fillId="9" borderId="0" xfId="0" applyNumberFormat="1" applyFont="1" applyFill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3" fillId="9" borderId="11" xfId="0" applyFont="1" applyFill="1" applyBorder="1" applyAlignment="1">
      <alignment horizontal="center" vertical="center" wrapText="1"/>
    </xf>
    <xf numFmtId="3" fontId="3" fillId="9" borderId="11" xfId="0" applyNumberFormat="1" applyFont="1" applyFill="1" applyBorder="1" applyAlignment="1">
      <alignment horizontal="right" vertical="center" wrapText="1"/>
    </xf>
    <xf numFmtId="4" fontId="6" fillId="9" borderId="11" xfId="0" applyNumberFormat="1" applyFont="1" applyFill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23" fillId="11" borderId="11" xfId="0" applyFont="1" applyFill="1" applyBorder="1" applyAlignment="1">
      <alignment horizontal="left" vertical="center" wrapText="1"/>
    </xf>
    <xf numFmtId="4" fontId="11" fillId="11" borderId="11" xfId="0" applyNumberFormat="1" applyFont="1" applyFill="1" applyBorder="1" applyAlignment="1">
      <alignment horizontal="right" vertical="center" wrapText="1"/>
    </xf>
    <xf numFmtId="3" fontId="23" fillId="12" borderId="11" xfId="0" applyNumberFormat="1" applyFont="1" applyFill="1" applyBorder="1" applyAlignment="1">
      <alignment horizontal="left" vertical="center"/>
    </xf>
    <xf numFmtId="3" fontId="23" fillId="12" borderId="11" xfId="0" applyNumberFormat="1" applyFont="1" applyFill="1" applyBorder="1" applyAlignment="1">
      <alignment horizontal="left" vertical="center" wrapText="1"/>
    </xf>
    <xf numFmtId="4" fontId="7" fillId="12" borderId="11" xfId="0" applyNumberFormat="1" applyFont="1" applyFill="1" applyBorder="1" applyAlignment="1">
      <alignment horizontal="right" vertical="center" wrapText="1"/>
    </xf>
    <xf numFmtId="4" fontId="11" fillId="12" borderId="11" xfId="0" applyNumberFormat="1" applyFont="1" applyFill="1" applyBorder="1" applyAlignment="1">
      <alignment horizontal="right" vertical="center" wrapText="1"/>
    </xf>
    <xf numFmtId="3" fontId="3" fillId="13" borderId="11" xfId="0" applyNumberFormat="1" applyFont="1" applyFill="1" applyBorder="1" applyAlignment="1">
      <alignment horizontal="left" vertical="center"/>
    </xf>
    <xf numFmtId="4" fontId="5" fillId="14" borderId="11" xfId="0" applyNumberFormat="1" applyFont="1" applyFill="1" applyBorder="1" applyAlignment="1">
      <alignment horizontal="right" vertical="center"/>
    </xf>
    <xf numFmtId="4" fontId="3" fillId="14" borderId="11" xfId="0" applyNumberFormat="1" applyFont="1" applyFill="1" applyBorder="1" applyAlignment="1">
      <alignment vertical="center"/>
    </xf>
    <xf numFmtId="0" fontId="3" fillId="9" borderId="11" xfId="0" applyFont="1" applyFill="1" applyBorder="1" applyAlignment="1">
      <alignment horizontal="right" vertical="center"/>
    </xf>
    <xf numFmtId="0" fontId="3" fillId="9" borderId="11" xfId="0" applyFont="1" applyFill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4" fontId="11" fillId="0" borderId="11" xfId="0" applyNumberFormat="1" applyFont="1" applyBorder="1"/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/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4" fontId="12" fillId="0" borderId="11" xfId="0" applyNumberFormat="1" applyFont="1" applyBorder="1" applyAlignment="1">
      <alignment horizontal="right" vertical="center"/>
    </xf>
    <xf numFmtId="0" fontId="11" fillId="9" borderId="11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left" vertical="center" wrapText="1"/>
    </xf>
    <xf numFmtId="4" fontId="11" fillId="9" borderId="11" xfId="0" applyNumberFormat="1" applyFont="1" applyFill="1" applyBorder="1" applyAlignment="1">
      <alignment horizontal="right" vertical="center"/>
    </xf>
    <xf numFmtId="0" fontId="3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left" vertical="center" wrapText="1"/>
    </xf>
    <xf numFmtId="4" fontId="5" fillId="13" borderId="11" xfId="0" applyNumberFormat="1" applyFont="1" applyFill="1" applyBorder="1" applyAlignment="1">
      <alignment horizontal="right" vertical="center"/>
    </xf>
    <xf numFmtId="3" fontId="3" fillId="14" borderId="11" xfId="0" applyNumberFormat="1" applyFont="1" applyFill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4" fontId="3" fillId="0" borderId="11" xfId="0" applyNumberFormat="1" applyFont="1" applyBorder="1" applyAlignment="1">
      <alignment vertical="center"/>
    </xf>
    <xf numFmtId="4" fontId="12" fillId="0" borderId="11" xfId="0" applyNumberFormat="1" applyFont="1" applyBorder="1" applyAlignment="1">
      <alignment vertical="center"/>
    </xf>
    <xf numFmtId="0" fontId="12" fillId="15" borderId="11" xfId="0" applyFont="1" applyFill="1" applyBorder="1" applyAlignment="1">
      <alignment horizontal="center" vertical="center"/>
    </xf>
    <xf numFmtId="0" fontId="12" fillId="15" borderId="11" xfId="0" applyFont="1" applyFill="1" applyBorder="1" applyAlignment="1">
      <alignment horizontal="left" vertical="center" wrapText="1"/>
    </xf>
    <xf numFmtId="4" fontId="10" fillId="15" borderId="11" xfId="0" applyNumberFormat="1" applyFont="1" applyFill="1" applyBorder="1" applyAlignment="1">
      <alignment horizontal="right" vertical="center"/>
    </xf>
    <xf numFmtId="4" fontId="12" fillId="15" borderId="11" xfId="0" applyNumberFormat="1" applyFont="1" applyFill="1" applyBorder="1" applyAlignment="1">
      <alignment horizontal="right" vertical="center"/>
    </xf>
    <xf numFmtId="4" fontId="11" fillId="15" borderId="11" xfId="0" applyNumberFormat="1" applyFont="1" applyFill="1" applyBorder="1" applyAlignment="1">
      <alignment horizontal="right" vertical="center"/>
    </xf>
    <xf numFmtId="0" fontId="12" fillId="16" borderId="11" xfId="0" applyFont="1" applyFill="1" applyBorder="1" applyAlignment="1">
      <alignment horizontal="center" vertical="center"/>
    </xf>
    <xf numFmtId="0" fontId="12" fillId="16" borderId="11" xfId="0" applyFont="1" applyFill="1" applyBorder="1" applyAlignment="1">
      <alignment horizontal="left" vertical="center" wrapText="1"/>
    </xf>
    <xf numFmtId="4" fontId="6" fillId="16" borderId="11" xfId="0" applyNumberFormat="1" applyFont="1" applyFill="1" applyBorder="1" applyAlignment="1">
      <alignment horizontal="right" vertical="center"/>
    </xf>
    <xf numFmtId="4" fontId="12" fillId="16" borderId="11" xfId="0" applyNumberFormat="1" applyFont="1" applyFill="1" applyBorder="1" applyAlignment="1">
      <alignment horizontal="right" vertical="center"/>
    </xf>
    <xf numFmtId="4" fontId="11" fillId="16" borderId="11" xfId="0" applyNumberFormat="1" applyFont="1" applyFill="1" applyBorder="1" applyAlignment="1">
      <alignment horizontal="right" vertical="center"/>
    </xf>
    <xf numFmtId="0" fontId="3" fillId="14" borderId="11" xfId="0" applyFont="1" applyFill="1" applyBorder="1" applyAlignment="1">
      <alignment horizontal="left" vertical="center"/>
    </xf>
    <xf numFmtId="0" fontId="12" fillId="14" borderId="11" xfId="0" applyFont="1" applyFill="1" applyBorder="1" applyAlignment="1">
      <alignment horizontal="left" vertical="center" wrapText="1"/>
    </xf>
    <xf numFmtId="4" fontId="6" fillId="14" borderId="11" xfId="0" applyNumberFormat="1" applyFont="1" applyFill="1" applyBorder="1" applyAlignment="1">
      <alignment horizontal="right" vertical="center"/>
    </xf>
    <xf numFmtId="4" fontId="12" fillId="14" borderId="11" xfId="0" applyNumberFormat="1" applyFont="1" applyFill="1" applyBorder="1" applyAlignment="1">
      <alignment horizontal="right" vertical="center"/>
    </xf>
    <xf numFmtId="4" fontId="11" fillId="14" borderId="11" xfId="0" applyNumberFormat="1" applyFont="1" applyFill="1" applyBorder="1" applyAlignment="1">
      <alignment horizontal="right" vertical="center"/>
    </xf>
    <xf numFmtId="4" fontId="11" fillId="2" borderId="11" xfId="0" applyNumberFormat="1" applyFont="1" applyFill="1" applyBorder="1" applyAlignment="1">
      <alignment horizontal="right" vertical="center"/>
    </xf>
    <xf numFmtId="1" fontId="3" fillId="9" borderId="27" xfId="0" applyNumberFormat="1" applyFont="1" applyFill="1" applyBorder="1" applyAlignment="1">
      <alignment horizontal="center" vertical="center" wrapText="1"/>
    </xf>
    <xf numFmtId="4" fontId="3" fillId="9" borderId="17" xfId="0" applyNumberFormat="1" applyFont="1" applyFill="1" applyBorder="1" applyAlignment="1">
      <alignment horizontal="center" vertical="center" wrapText="1"/>
    </xf>
    <xf numFmtId="4" fontId="11" fillId="0" borderId="28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center" vertical="center"/>
    </xf>
    <xf numFmtId="4" fontId="0" fillId="0" borderId="0" xfId="0" applyNumberFormat="1"/>
    <xf numFmtId="0" fontId="24" fillId="0" borderId="29" xfId="0" applyFont="1" applyBorder="1" applyAlignment="1">
      <alignment horizontal="center" vertical="center" wrapText="1"/>
    </xf>
    <xf numFmtId="0" fontId="0" fillId="0" borderId="31" xfId="0" applyBorder="1"/>
    <xf numFmtId="0" fontId="24" fillId="0" borderId="33" xfId="0" applyFont="1" applyBorder="1" applyAlignment="1">
      <alignment horizontal="center"/>
    </xf>
    <xf numFmtId="0" fontId="24" fillId="0" borderId="12" xfId="0" applyFont="1" applyBorder="1"/>
    <xf numFmtId="0" fontId="0" fillId="0" borderId="33" xfId="0" applyBorder="1"/>
    <xf numFmtId="0" fontId="25" fillId="0" borderId="12" xfId="0" applyFont="1" applyBorder="1"/>
    <xf numFmtId="0" fontId="25" fillId="0" borderId="12" xfId="0" applyFont="1" applyBorder="1" applyAlignment="1">
      <alignment horizontal="center"/>
    </xf>
    <xf numFmtId="0" fontId="0" fillId="0" borderId="36" xfId="0" applyBorder="1"/>
    <xf numFmtId="0" fontId="24" fillId="0" borderId="37" xfId="0" applyFont="1" applyBorder="1" applyAlignment="1">
      <alignment horizontal="center" wrapText="1"/>
    </xf>
    <xf numFmtId="4" fontId="25" fillId="0" borderId="37" xfId="0" applyNumberFormat="1" applyFont="1" applyBorder="1"/>
    <xf numFmtId="0" fontId="0" fillId="2" borderId="0" xfId="0" applyFill="1"/>
    <xf numFmtId="0" fontId="24" fillId="2" borderId="30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wrapText="1"/>
    </xf>
    <xf numFmtId="4" fontId="0" fillId="2" borderId="12" xfId="0" applyNumberFormat="1" applyFill="1" applyBorder="1"/>
    <xf numFmtId="0" fontId="0" fillId="2" borderId="34" xfId="0" applyFill="1" applyBorder="1"/>
    <xf numFmtId="4" fontId="10" fillId="2" borderId="12" xfId="0" applyNumberFormat="1" applyFont="1" applyFill="1" applyBorder="1"/>
    <xf numFmtId="4" fontId="0" fillId="2" borderId="34" xfId="0" applyNumberFormat="1" applyFill="1" applyBorder="1"/>
    <xf numFmtId="2" fontId="0" fillId="2" borderId="34" xfId="0" applyNumberFormat="1" applyFill="1" applyBorder="1"/>
    <xf numFmtId="4" fontId="25" fillId="2" borderId="12" xfId="0" applyNumberFormat="1" applyFont="1" applyFill="1" applyBorder="1"/>
    <xf numFmtId="4" fontId="24" fillId="2" borderId="12" xfId="0" applyNumberFormat="1" applyFont="1" applyFill="1" applyBorder="1"/>
    <xf numFmtId="4" fontId="24" fillId="2" borderId="34" xfId="0" applyNumberFormat="1" applyFont="1" applyFill="1" applyBorder="1"/>
    <xf numFmtId="2" fontId="24" fillId="2" borderId="34" xfId="0" applyNumberFormat="1" applyFont="1" applyFill="1" applyBorder="1"/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3" fontId="0" fillId="2" borderId="39" xfId="0" applyNumberFormat="1" applyFill="1" applyBorder="1" applyAlignment="1">
      <alignment horizontal="center"/>
    </xf>
    <xf numFmtId="4" fontId="24" fillId="2" borderId="38" xfId="0" applyNumberFormat="1" applyFont="1" applyFill="1" applyBorder="1" applyAlignment="1">
      <alignment horizontal="center" vertical="center" wrapText="1"/>
    </xf>
    <xf numFmtId="4" fontId="24" fillId="2" borderId="38" xfId="0" applyNumberFormat="1" applyFont="1" applyFill="1" applyBorder="1" applyAlignment="1">
      <alignment horizontal="center" wrapText="1"/>
    </xf>
    <xf numFmtId="4" fontId="26" fillId="3" borderId="6" xfId="0" applyNumberFormat="1" applyFont="1" applyFill="1" applyBorder="1" applyAlignment="1">
      <alignment horizontal="right" vertical="center" wrapText="1"/>
    </xf>
    <xf numFmtId="49" fontId="3" fillId="3" borderId="39" xfId="0" applyNumberFormat="1" applyFont="1" applyFill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49" fontId="3" fillId="3" borderId="39" xfId="0" applyNumberFormat="1" applyFont="1" applyFill="1" applyBorder="1" applyAlignment="1">
      <alignment vertical="center"/>
    </xf>
    <xf numFmtId="4" fontId="3" fillId="3" borderId="39" xfId="0" applyNumberFormat="1" applyFont="1" applyFill="1" applyBorder="1" applyAlignment="1">
      <alignment horizontal="right" vertical="center" wrapText="1"/>
    </xf>
    <xf numFmtId="3" fontId="12" fillId="0" borderId="12" xfId="0" applyNumberFormat="1" applyFont="1" applyBorder="1" applyAlignment="1">
      <alignment horizontal="right" vertical="center"/>
    </xf>
    <xf numFmtId="0" fontId="3" fillId="7" borderId="12" xfId="0" applyFont="1" applyFill="1" applyBorder="1" applyAlignment="1">
      <alignment vertical="center"/>
    </xf>
    <xf numFmtId="49" fontId="3" fillId="10" borderId="12" xfId="0" applyNumberFormat="1" applyFont="1" applyFill="1" applyBorder="1" applyAlignment="1">
      <alignment horizontal="right" vertical="center"/>
    </xf>
    <xf numFmtId="49" fontId="3" fillId="10" borderId="12" xfId="0" applyNumberFormat="1" applyFont="1" applyFill="1" applyBorder="1" applyAlignment="1">
      <alignment vertical="center"/>
    </xf>
    <xf numFmtId="4" fontId="3" fillId="10" borderId="12" xfId="0" applyNumberFormat="1" applyFont="1" applyFill="1" applyBorder="1" applyAlignment="1">
      <alignment horizontal="right" vertical="center"/>
    </xf>
    <xf numFmtId="3" fontId="3" fillId="7" borderId="12" xfId="0" applyNumberFormat="1" applyFont="1" applyFill="1" applyBorder="1" applyAlignment="1">
      <alignment horizontal="right" vertical="center"/>
    </xf>
    <xf numFmtId="49" fontId="3" fillId="0" borderId="12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vertical="center"/>
    </xf>
    <xf numFmtId="3" fontId="3" fillId="2" borderId="12" xfId="0" applyNumberFormat="1" applyFont="1" applyFill="1" applyBorder="1" applyAlignment="1">
      <alignment horizontal="right" vertical="center"/>
    </xf>
    <xf numFmtId="49" fontId="12" fillId="0" borderId="12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right" vertical="center"/>
    </xf>
    <xf numFmtId="0" fontId="27" fillId="0" borderId="12" xfId="0" applyFont="1" applyBorder="1" applyAlignment="1">
      <alignment vertical="center"/>
    </xf>
    <xf numFmtId="4" fontId="27" fillId="0" borderId="12" xfId="0" applyNumberFormat="1" applyFont="1" applyBorder="1" applyAlignment="1">
      <alignment horizontal="right" vertical="center"/>
    </xf>
    <xf numFmtId="3" fontId="27" fillId="0" borderId="12" xfId="0" applyNumberFormat="1" applyFont="1" applyBorder="1" applyAlignment="1">
      <alignment horizontal="right" vertical="center"/>
    </xf>
    <xf numFmtId="4" fontId="3" fillId="3" borderId="12" xfId="0" applyNumberFormat="1" applyFont="1" applyFill="1" applyBorder="1" applyAlignment="1">
      <alignment vertical="center"/>
    </xf>
    <xf numFmtId="4" fontId="12" fillId="3" borderId="12" xfId="0" applyNumberFormat="1" applyFont="1" applyFill="1" applyBorder="1" applyAlignment="1">
      <alignment vertical="center"/>
    </xf>
    <xf numFmtId="0" fontId="12" fillId="0" borderId="12" xfId="0" applyFont="1" applyBorder="1" applyAlignment="1">
      <alignment vertical="center" wrapText="1"/>
    </xf>
    <xf numFmtId="3" fontId="11" fillId="0" borderId="12" xfId="0" applyNumberFormat="1" applyFont="1" applyBorder="1" applyAlignment="1">
      <alignment horizontal="right" vertical="center"/>
    </xf>
    <xf numFmtId="49" fontId="27" fillId="3" borderId="12" xfId="0" applyNumberFormat="1" applyFont="1" applyFill="1" applyBorder="1" applyAlignment="1">
      <alignment horizontal="right" vertical="center"/>
    </xf>
    <xf numFmtId="4" fontId="27" fillId="3" borderId="12" xfId="0" applyNumberFormat="1" applyFont="1" applyFill="1" applyBorder="1" applyAlignment="1">
      <alignment vertical="center"/>
    </xf>
    <xf numFmtId="3" fontId="28" fillId="0" borderId="12" xfId="0" applyNumberFormat="1" applyFont="1" applyBorder="1" applyAlignment="1">
      <alignment horizontal="right" vertical="center"/>
    </xf>
    <xf numFmtId="3" fontId="14" fillId="0" borderId="12" xfId="0" applyNumberFormat="1" applyFont="1" applyBorder="1" applyAlignment="1">
      <alignment horizontal="right" vertical="center"/>
    </xf>
    <xf numFmtId="0" fontId="29" fillId="7" borderId="12" xfId="0" applyFont="1" applyFill="1" applyBorder="1" applyAlignment="1">
      <alignment vertical="center"/>
    </xf>
    <xf numFmtId="49" fontId="24" fillId="10" borderId="12" xfId="0" applyNumberFormat="1" applyFont="1" applyFill="1" applyBorder="1" applyAlignment="1">
      <alignment horizontal="right" vertical="center"/>
    </xf>
    <xf numFmtId="0" fontId="24" fillId="7" borderId="12" xfId="0" applyFont="1" applyFill="1" applyBorder="1" applyAlignment="1">
      <alignment vertical="center"/>
    </xf>
    <xf numFmtId="4" fontId="24" fillId="10" borderId="12" xfId="0" applyNumberFormat="1" applyFont="1" applyFill="1" applyBorder="1" applyAlignment="1">
      <alignment vertical="center"/>
    </xf>
    <xf numFmtId="3" fontId="11" fillId="7" borderId="12" xfId="0" applyNumberFormat="1" applyFont="1" applyFill="1" applyBorder="1" applyAlignment="1">
      <alignment horizontal="right" vertical="center"/>
    </xf>
    <xf numFmtId="3" fontId="14" fillId="7" borderId="12" xfId="0" applyNumberFormat="1" applyFont="1" applyFill="1" applyBorder="1" applyAlignment="1">
      <alignment horizontal="right" vertical="center"/>
    </xf>
    <xf numFmtId="3" fontId="11" fillId="2" borderId="12" xfId="0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right" vertical="center"/>
    </xf>
    <xf numFmtId="49" fontId="7" fillId="3" borderId="12" xfId="0" applyNumberFormat="1" applyFont="1" applyFill="1" applyBorder="1" applyAlignment="1">
      <alignment vertical="center"/>
    </xf>
    <xf numFmtId="4" fontId="7" fillId="3" borderId="12" xfId="0" applyNumberFormat="1" applyFont="1" applyFill="1" applyBorder="1" applyAlignment="1">
      <alignment horizontal="right" vertical="center" wrapText="1"/>
    </xf>
    <xf numFmtId="3" fontId="5" fillId="0" borderId="12" xfId="0" applyNumberFormat="1" applyFont="1" applyBorder="1" applyAlignment="1">
      <alignment horizontal="right" vertical="center"/>
    </xf>
    <xf numFmtId="3" fontId="30" fillId="7" borderId="12" xfId="0" applyNumberFormat="1" applyFont="1" applyFill="1" applyBorder="1" applyAlignment="1">
      <alignment horizontal="right" vertical="center"/>
    </xf>
    <xf numFmtId="3" fontId="30" fillId="0" borderId="12" xfId="0" applyNumberFormat="1" applyFont="1" applyBorder="1" applyAlignment="1">
      <alignment horizontal="right" vertical="center"/>
    </xf>
    <xf numFmtId="49" fontId="15" fillId="0" borderId="12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vertical="center"/>
    </xf>
    <xf numFmtId="4" fontId="15" fillId="0" borderId="12" xfId="0" applyNumberFormat="1" applyFont="1" applyBorder="1" applyAlignment="1">
      <alignment horizontal="right" vertical="center"/>
    </xf>
    <xf numFmtId="49" fontId="27" fillId="0" borderId="12" xfId="0" applyNumberFormat="1" applyFont="1" applyBorder="1" applyAlignment="1">
      <alignment horizontal="right" vertical="center"/>
    </xf>
    <xf numFmtId="0" fontId="3" fillId="2" borderId="12" xfId="0" applyFont="1" applyFill="1" applyBorder="1" applyAlignment="1">
      <alignment vertical="center"/>
    </xf>
    <xf numFmtId="49" fontId="3" fillId="9" borderId="12" xfId="0" applyNumberFormat="1" applyFont="1" applyFill="1" applyBorder="1" applyAlignment="1">
      <alignment horizontal="right" vertical="center"/>
    </xf>
    <xf numFmtId="49" fontId="3" fillId="9" borderId="12" xfId="0" applyNumberFormat="1" applyFont="1" applyFill="1" applyBorder="1" applyAlignment="1">
      <alignment vertical="center"/>
    </xf>
    <xf numFmtId="4" fontId="3" fillId="9" borderId="12" xfId="0" applyNumberFormat="1" applyFont="1" applyFill="1" applyBorder="1" applyAlignment="1">
      <alignment horizontal="right" vertical="center"/>
    </xf>
    <xf numFmtId="49" fontId="15" fillId="9" borderId="12" xfId="0" applyNumberFormat="1" applyFont="1" applyFill="1" applyBorder="1" applyAlignment="1">
      <alignment horizontal="right" vertical="center"/>
    </xf>
    <xf numFmtId="49" fontId="15" fillId="9" borderId="12" xfId="0" applyNumberFormat="1" applyFont="1" applyFill="1" applyBorder="1" applyAlignment="1">
      <alignment vertical="center"/>
    </xf>
    <xf numFmtId="4" fontId="15" fillId="9" borderId="12" xfId="0" applyNumberFormat="1" applyFont="1" applyFill="1" applyBorder="1" applyAlignment="1">
      <alignment horizontal="right" vertical="center"/>
    </xf>
    <xf numFmtId="49" fontId="24" fillId="0" borderId="12" xfId="0" applyNumberFormat="1" applyFont="1" applyBorder="1" applyAlignment="1">
      <alignment horizontal="right" vertical="center"/>
    </xf>
    <xf numFmtId="4" fontId="27" fillId="3" borderId="12" xfId="0" applyNumberFormat="1" applyFont="1" applyFill="1" applyBorder="1" applyAlignment="1">
      <alignment horizontal="right" vertical="center" wrapText="1"/>
    </xf>
    <xf numFmtId="4" fontId="15" fillId="3" borderId="12" xfId="0" applyNumberFormat="1" applyFont="1" applyFill="1" applyBorder="1" applyAlignment="1">
      <alignment horizontal="right" vertical="center" wrapText="1"/>
    </xf>
    <xf numFmtId="3" fontId="5" fillId="2" borderId="12" xfId="0" applyNumberFormat="1" applyFont="1" applyFill="1" applyBorder="1" applyAlignment="1">
      <alignment horizontal="right" vertical="center"/>
    </xf>
    <xf numFmtId="3" fontId="5" fillId="7" borderId="12" xfId="0" applyNumberFormat="1" applyFont="1" applyFill="1" applyBorder="1" applyAlignment="1">
      <alignment horizontal="right" vertical="center"/>
    </xf>
    <xf numFmtId="49" fontId="3" fillId="3" borderId="12" xfId="0" applyNumberFormat="1" applyFont="1" applyFill="1" applyBorder="1" applyAlignment="1">
      <alignment horizontal="left" vertical="center"/>
    </xf>
    <xf numFmtId="49" fontId="12" fillId="3" borderId="12" xfId="0" applyNumberFormat="1" applyFont="1" applyFill="1" applyBorder="1" applyAlignment="1">
      <alignment horizontal="left" vertical="center"/>
    </xf>
    <xf numFmtId="3" fontId="30" fillId="2" borderId="12" xfId="0" applyNumberFormat="1" applyFont="1" applyFill="1" applyBorder="1" applyAlignment="1">
      <alignment horizontal="right" vertical="center"/>
    </xf>
    <xf numFmtId="0" fontId="15" fillId="3" borderId="12" xfId="0" applyFont="1" applyFill="1" applyBorder="1" applyAlignment="1">
      <alignment horizontal="right" vertical="center"/>
    </xf>
    <xf numFmtId="49" fontId="15" fillId="3" borderId="12" xfId="0" applyNumberFormat="1" applyFont="1" applyFill="1" applyBorder="1" applyAlignment="1">
      <alignment horizontal="left" vertical="center"/>
    </xf>
    <xf numFmtId="0" fontId="27" fillId="0" borderId="12" xfId="0" applyFont="1" applyBorder="1" applyAlignment="1">
      <alignment horizontal="right" vertical="center"/>
    </xf>
    <xf numFmtId="0" fontId="31" fillId="0" borderId="12" xfId="0" applyFont="1" applyBorder="1" applyAlignment="1">
      <alignment vertical="center"/>
    </xf>
    <xf numFmtId="49" fontId="27" fillId="0" borderId="12" xfId="0" applyNumberFormat="1" applyFont="1" applyBorder="1" applyAlignment="1">
      <alignment horizontal="left" vertical="center"/>
    </xf>
    <xf numFmtId="0" fontId="12" fillId="0" borderId="12" xfId="0" applyFont="1" applyBorder="1" applyAlignment="1">
      <alignment horizontal="right" vertical="center"/>
    </xf>
    <xf numFmtId="49" fontId="15" fillId="0" borderId="12" xfId="0" applyNumberFormat="1" applyFont="1" applyBorder="1" applyAlignment="1">
      <alignment horizontal="left" vertical="center"/>
    </xf>
    <xf numFmtId="4" fontId="9" fillId="0" borderId="0" xfId="0" applyNumberFormat="1" applyFont="1" applyAlignment="1">
      <alignment vertical="center"/>
    </xf>
    <xf numFmtId="49" fontId="12" fillId="0" borderId="12" xfId="0" applyNumberFormat="1" applyFont="1" applyBorder="1" applyAlignment="1">
      <alignment horizontal="left" vertical="center"/>
    </xf>
    <xf numFmtId="3" fontId="7" fillId="0" borderId="12" xfId="0" applyNumberFormat="1" applyFont="1" applyBorder="1" applyAlignment="1">
      <alignment horizontal="right" vertical="center"/>
    </xf>
    <xf numFmtId="3" fontId="15" fillId="0" borderId="12" xfId="0" applyNumberFormat="1" applyFont="1" applyBorder="1" applyAlignment="1">
      <alignment horizontal="right" vertical="center"/>
    </xf>
    <xf numFmtId="49" fontId="15" fillId="3" borderId="12" xfId="0" applyNumberFormat="1" applyFont="1" applyFill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49" fontId="15" fillId="3" borderId="12" xfId="0" applyNumberFormat="1" applyFont="1" applyFill="1" applyBorder="1" applyAlignment="1">
      <alignment horizontal="left" vertical="center" wrapText="1"/>
    </xf>
    <xf numFmtId="4" fontId="15" fillId="3" borderId="12" xfId="0" applyNumberFormat="1" applyFont="1" applyFill="1" applyBorder="1" applyAlignment="1">
      <alignment vertical="center"/>
    </xf>
    <xf numFmtId="49" fontId="32" fillId="3" borderId="12" xfId="0" applyNumberFormat="1" applyFont="1" applyFill="1" applyBorder="1" applyAlignment="1">
      <alignment vertical="center"/>
    </xf>
    <xf numFmtId="0" fontId="33" fillId="7" borderId="12" xfId="0" applyFont="1" applyFill="1" applyBorder="1" applyAlignment="1">
      <alignment vertical="center"/>
    </xf>
    <xf numFmtId="0" fontId="33" fillId="10" borderId="12" xfId="0" applyFont="1" applyFill="1" applyBorder="1" applyAlignment="1">
      <alignment horizontal="center" vertical="center"/>
    </xf>
    <xf numFmtId="49" fontId="33" fillId="10" borderId="12" xfId="0" applyNumberFormat="1" applyFont="1" applyFill="1" applyBorder="1" applyAlignment="1">
      <alignment horizontal="right" vertical="center"/>
    </xf>
    <xf numFmtId="49" fontId="33" fillId="10" borderId="12" xfId="0" applyNumberFormat="1" applyFont="1" applyFill="1" applyBorder="1" applyAlignment="1">
      <alignment vertical="center"/>
    </xf>
    <xf numFmtId="3" fontId="33" fillId="10" borderId="12" xfId="0" applyNumberFormat="1" applyFont="1" applyFill="1" applyBorder="1" applyAlignment="1">
      <alignment horizontal="right" vertical="center" wrapText="1"/>
    </xf>
    <xf numFmtId="4" fontId="33" fillId="10" borderId="12" xfId="0" applyNumberFormat="1" applyFont="1" applyFill="1" applyBorder="1" applyAlignment="1">
      <alignment horizontal="right" vertical="center" wrapText="1"/>
    </xf>
    <xf numFmtId="3" fontId="34" fillId="7" borderId="12" xfId="0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vertical="center"/>
    </xf>
    <xf numFmtId="0" fontId="33" fillId="3" borderId="12" xfId="0" applyFont="1" applyFill="1" applyBorder="1" applyAlignment="1">
      <alignment horizontal="center" vertical="center"/>
    </xf>
    <xf numFmtId="49" fontId="33" fillId="3" borderId="12" xfId="0" applyNumberFormat="1" applyFont="1" applyFill="1" applyBorder="1" applyAlignment="1">
      <alignment horizontal="right" vertical="center"/>
    </xf>
    <xf numFmtId="49" fontId="33" fillId="3" borderId="12" xfId="0" applyNumberFormat="1" applyFont="1" applyFill="1" applyBorder="1" applyAlignment="1">
      <alignment vertical="center"/>
    </xf>
    <xf numFmtId="3" fontId="33" fillId="3" borderId="12" xfId="0" applyNumberFormat="1" applyFont="1" applyFill="1" applyBorder="1" applyAlignment="1">
      <alignment horizontal="right" vertical="center" wrapText="1"/>
    </xf>
    <xf numFmtId="4" fontId="33" fillId="3" borderId="12" xfId="0" applyNumberFormat="1" applyFont="1" applyFill="1" applyBorder="1" applyAlignment="1">
      <alignment horizontal="right" vertical="center" wrapText="1"/>
    </xf>
    <xf numFmtId="3" fontId="34" fillId="0" borderId="12" xfId="0" applyNumberFormat="1" applyFont="1" applyBorder="1" applyAlignment="1">
      <alignment horizontal="right" vertical="center"/>
    </xf>
    <xf numFmtId="0" fontId="35" fillId="0" borderId="12" xfId="0" applyFont="1" applyBorder="1" applyAlignment="1">
      <alignment vertical="center"/>
    </xf>
    <xf numFmtId="0" fontId="35" fillId="3" borderId="12" xfId="0" applyFont="1" applyFill="1" applyBorder="1" applyAlignment="1">
      <alignment horizontal="center" vertical="center"/>
    </xf>
    <xf numFmtId="49" fontId="35" fillId="3" borderId="12" xfId="0" applyNumberFormat="1" applyFont="1" applyFill="1" applyBorder="1" applyAlignment="1">
      <alignment horizontal="right" vertical="center"/>
    </xf>
    <xf numFmtId="49" fontId="35" fillId="3" borderId="12" xfId="0" applyNumberFormat="1" applyFont="1" applyFill="1" applyBorder="1" applyAlignment="1">
      <alignment vertical="center"/>
    </xf>
    <xf numFmtId="4" fontId="35" fillId="3" borderId="12" xfId="0" applyNumberFormat="1" applyFont="1" applyFill="1" applyBorder="1" applyAlignment="1">
      <alignment horizontal="right" vertical="center" wrapText="1"/>
    </xf>
    <xf numFmtId="49" fontId="32" fillId="3" borderId="12" xfId="0" applyNumberFormat="1" applyFont="1" applyFill="1" applyBorder="1" applyAlignment="1">
      <alignment horizontal="right" vertical="center"/>
    </xf>
    <xf numFmtId="4" fontId="32" fillId="3" borderId="12" xfId="0" applyNumberFormat="1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vertical="center"/>
    </xf>
    <xf numFmtId="49" fontId="7" fillId="9" borderId="12" xfId="0" applyNumberFormat="1" applyFont="1" applyFill="1" applyBorder="1" applyAlignment="1">
      <alignment horizontal="right" vertical="center"/>
    </xf>
    <xf numFmtId="4" fontId="7" fillId="3" borderId="12" xfId="0" applyNumberFormat="1" applyFont="1" applyFill="1" applyBorder="1" applyAlignment="1">
      <alignment horizontal="right" vertical="center"/>
    </xf>
    <xf numFmtId="3" fontId="7" fillId="2" borderId="12" xfId="0" applyNumberFormat="1" applyFont="1" applyFill="1" applyBorder="1" applyAlignment="1">
      <alignment horizontal="right" vertical="center"/>
    </xf>
    <xf numFmtId="49" fontId="3" fillId="3" borderId="12" xfId="0" applyNumberFormat="1" applyFont="1" applyFill="1" applyBorder="1" applyAlignment="1">
      <alignment vertical="center"/>
    </xf>
    <xf numFmtId="3" fontId="33" fillId="2" borderId="12" xfId="0" applyNumberFormat="1" applyFont="1" applyFill="1" applyBorder="1" applyAlignment="1">
      <alignment horizontal="right" vertical="center"/>
    </xf>
    <xf numFmtId="0" fontId="7" fillId="7" borderId="12" xfId="0" applyFont="1" applyFill="1" applyBorder="1" applyAlignment="1">
      <alignment vertical="center"/>
    </xf>
    <xf numFmtId="0" fontId="27" fillId="10" borderId="12" xfId="0" applyFont="1" applyFill="1" applyBorder="1" applyAlignment="1">
      <alignment horizontal="right" vertical="center"/>
    </xf>
    <xf numFmtId="49" fontId="7" fillId="10" borderId="12" xfId="0" applyNumberFormat="1" applyFont="1" applyFill="1" applyBorder="1" applyAlignment="1">
      <alignment horizontal="right" vertical="center"/>
    </xf>
    <xf numFmtId="49" fontId="27" fillId="10" borderId="12" xfId="0" applyNumberFormat="1" applyFont="1" applyFill="1" applyBorder="1" applyAlignment="1">
      <alignment horizontal="left" vertical="center"/>
    </xf>
    <xf numFmtId="2" fontId="36" fillId="10" borderId="12" xfId="0" applyNumberFormat="1" applyFont="1" applyFill="1" applyBorder="1" applyAlignment="1">
      <alignment horizontal="right" vertical="center" wrapText="1"/>
    </xf>
    <xf numFmtId="2" fontId="7" fillId="10" borderId="12" xfId="0" applyNumberFormat="1" applyFont="1" applyFill="1" applyBorder="1" applyAlignment="1">
      <alignment horizontal="right" vertical="center" wrapText="1"/>
    </xf>
    <xf numFmtId="3" fontId="12" fillId="7" borderId="12" xfId="0" applyNumberFormat="1" applyFont="1" applyFill="1" applyBorder="1" applyAlignment="1">
      <alignment horizontal="right" vertical="center"/>
    </xf>
    <xf numFmtId="0" fontId="27" fillId="3" borderId="12" xfId="0" applyFont="1" applyFill="1" applyBorder="1" applyAlignment="1">
      <alignment horizontal="right" vertical="center"/>
    </xf>
    <xf numFmtId="49" fontId="27" fillId="3" borderId="12" xfId="0" applyNumberFormat="1" applyFont="1" applyFill="1" applyBorder="1" applyAlignment="1">
      <alignment horizontal="left" vertical="center"/>
    </xf>
    <xf numFmtId="2" fontId="36" fillId="9" borderId="12" xfId="0" applyNumberFormat="1" applyFont="1" applyFill="1" applyBorder="1" applyAlignment="1">
      <alignment horizontal="right" vertical="center" wrapText="1"/>
    </xf>
    <xf numFmtId="2" fontId="7" fillId="9" borderId="12" xfId="0" applyNumberFormat="1" applyFont="1" applyFill="1" applyBorder="1" applyAlignment="1">
      <alignment horizontal="right" vertical="center" wrapText="1"/>
    </xf>
    <xf numFmtId="4" fontId="36" fillId="10" borderId="12" xfId="0" applyNumberFormat="1" applyFont="1" applyFill="1" applyBorder="1" applyAlignment="1">
      <alignment horizontal="right" vertical="center" wrapText="1"/>
    </xf>
    <xf numFmtId="4" fontId="36" fillId="9" borderId="12" xfId="0" applyNumberFormat="1" applyFont="1" applyFill="1" applyBorder="1" applyAlignment="1">
      <alignment horizontal="right" vertical="center" wrapText="1"/>
    </xf>
    <xf numFmtId="4" fontId="37" fillId="9" borderId="12" xfId="0" applyNumberFormat="1" applyFont="1" applyFill="1" applyBorder="1" applyAlignment="1">
      <alignment horizontal="right" vertical="center" wrapText="1"/>
    </xf>
    <xf numFmtId="2" fontId="37" fillId="9" borderId="12" xfId="0" applyNumberFormat="1" applyFont="1" applyFill="1" applyBorder="1" applyAlignment="1">
      <alignment horizontal="right" vertical="center" wrapText="1"/>
    </xf>
    <xf numFmtId="2" fontId="3" fillId="10" borderId="12" xfId="0" applyNumberFormat="1" applyFont="1" applyFill="1" applyBorder="1" applyAlignment="1">
      <alignment horizontal="right" vertical="center"/>
    </xf>
    <xf numFmtId="3" fontId="38" fillId="7" borderId="12" xfId="0" applyNumberFormat="1" applyFont="1" applyFill="1" applyBorder="1" applyAlignment="1">
      <alignment horizontal="right" vertical="center"/>
    </xf>
    <xf numFmtId="2" fontId="3" fillId="3" borderId="12" xfId="0" applyNumberFormat="1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vertical="center"/>
    </xf>
    <xf numFmtId="2" fontId="12" fillId="3" borderId="12" xfId="0" applyNumberFormat="1" applyFont="1" applyFill="1" applyBorder="1" applyAlignment="1">
      <alignment horizontal="right" vertical="center"/>
    </xf>
    <xf numFmtId="2" fontId="7" fillId="3" borderId="12" xfId="0" applyNumberFormat="1" applyFont="1" applyFill="1" applyBorder="1" applyAlignment="1">
      <alignment horizontal="right" vertical="center"/>
    </xf>
    <xf numFmtId="3" fontId="7" fillId="7" borderId="12" xfId="0" applyNumberFormat="1" applyFont="1" applyFill="1" applyBorder="1" applyAlignment="1">
      <alignment horizontal="right" vertical="center"/>
    </xf>
    <xf numFmtId="2" fontId="3" fillId="9" borderId="12" xfId="0" applyNumberFormat="1" applyFont="1" applyFill="1" applyBorder="1" applyAlignment="1">
      <alignment horizontal="right" vertical="center"/>
    </xf>
    <xf numFmtId="2" fontId="6" fillId="3" borderId="1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3" fontId="39" fillId="9" borderId="11" xfId="0" applyNumberFormat="1" applyFont="1" applyFill="1" applyBorder="1" applyAlignment="1">
      <alignment horizontal="center" vertical="center"/>
    </xf>
    <xf numFmtId="3" fontId="3" fillId="9" borderId="11" xfId="0" applyNumberFormat="1" applyFont="1" applyFill="1" applyBorder="1" applyAlignment="1">
      <alignment horizontal="center" vertical="center" wrapText="1"/>
    </xf>
    <xf numFmtId="3" fontId="3" fillId="3" borderId="11" xfId="0" applyNumberFormat="1" applyFont="1" applyFill="1" applyBorder="1" applyAlignment="1">
      <alignment horizontal="center" vertical="center" wrapText="1"/>
    </xf>
    <xf numFmtId="3" fontId="4" fillId="9" borderId="11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49" fontId="3" fillId="9" borderId="11" xfId="0" applyNumberFormat="1" applyFont="1" applyFill="1" applyBorder="1" applyAlignment="1">
      <alignment horizontal="center" vertical="center"/>
    </xf>
    <xf numFmtId="3" fontId="3" fillId="9" borderId="11" xfId="0" applyNumberFormat="1" applyFont="1" applyFill="1" applyBorder="1" applyAlignment="1">
      <alignment horizontal="left" vertical="center"/>
    </xf>
    <xf numFmtId="4" fontId="3" fillId="9" borderId="11" xfId="0" applyNumberFormat="1" applyFont="1" applyFill="1" applyBorder="1" applyAlignment="1">
      <alignment vertical="center"/>
    </xf>
    <xf numFmtId="3" fontId="3" fillId="9" borderId="11" xfId="0" applyNumberFormat="1" applyFont="1" applyFill="1" applyBorder="1" applyAlignment="1">
      <alignment vertical="center"/>
    </xf>
    <xf numFmtId="3" fontId="3" fillId="9" borderId="11" xfId="0" applyNumberFormat="1" applyFont="1" applyFill="1" applyBorder="1" applyAlignment="1">
      <alignment horizontal="right" vertical="center"/>
    </xf>
    <xf numFmtId="3" fontId="3" fillId="9" borderId="11" xfId="0" applyNumberFormat="1" applyFont="1" applyFill="1" applyBorder="1" applyAlignment="1">
      <alignment horizontal="left" vertical="top"/>
    </xf>
    <xf numFmtId="49" fontId="12" fillId="9" borderId="11" xfId="0" applyNumberFormat="1" applyFont="1" applyFill="1" applyBorder="1" applyAlignment="1">
      <alignment horizontal="center" vertical="center"/>
    </xf>
    <xf numFmtId="3" fontId="12" fillId="9" borderId="11" xfId="0" applyNumberFormat="1" applyFont="1" applyFill="1" applyBorder="1" applyAlignment="1">
      <alignment horizontal="left" vertical="top"/>
    </xf>
    <xf numFmtId="4" fontId="12" fillId="9" borderId="11" xfId="0" applyNumberFormat="1" applyFont="1" applyFill="1" applyBorder="1" applyAlignment="1">
      <alignment vertical="center"/>
    </xf>
    <xf numFmtId="3" fontId="12" fillId="9" borderId="11" xfId="0" applyNumberFormat="1" applyFont="1" applyFill="1" applyBorder="1" applyAlignment="1">
      <alignment vertical="center"/>
    </xf>
    <xf numFmtId="3" fontId="12" fillId="9" borderId="11" xfId="0" applyNumberFormat="1" applyFont="1" applyFill="1" applyBorder="1" applyAlignment="1">
      <alignment horizontal="right" vertical="center"/>
    </xf>
    <xf numFmtId="49" fontId="14" fillId="9" borderId="11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>
      <alignment vertical="center" wrapText="1"/>
    </xf>
    <xf numFmtId="4" fontId="14" fillId="2" borderId="11" xfId="0" applyNumberFormat="1" applyFont="1" applyFill="1" applyBorder="1" applyAlignment="1">
      <alignment vertical="center"/>
    </xf>
    <xf numFmtId="3" fontId="14" fillId="2" borderId="11" xfId="0" applyNumberFormat="1" applyFont="1" applyFill="1" applyBorder="1" applyAlignment="1">
      <alignment horizontal="right" vertical="center"/>
    </xf>
    <xf numFmtId="3" fontId="14" fillId="9" borderId="11" xfId="0" applyNumberFormat="1" applyFont="1" applyFill="1" applyBorder="1" applyAlignment="1">
      <alignment horizontal="right" vertical="center"/>
    </xf>
    <xf numFmtId="4" fontId="15" fillId="3" borderId="11" xfId="0" applyNumberFormat="1" applyFont="1" applyFill="1" applyBorder="1" applyAlignment="1">
      <alignment horizontal="right" vertical="center"/>
    </xf>
    <xf numFmtId="4" fontId="15" fillId="0" borderId="11" xfId="2" applyNumberFormat="1" applyFont="1" applyBorder="1" applyAlignment="1">
      <alignment horizontal="right" vertical="center"/>
    </xf>
    <xf numFmtId="4" fontId="0" fillId="0" borderId="24" xfId="0" applyNumberFormat="1" applyBorder="1" applyAlignment="1" applyProtection="1">
      <alignment horizontal="right" vertical="center" shrinkToFit="1"/>
      <protection locked="0"/>
    </xf>
    <xf numFmtId="3" fontId="27" fillId="2" borderId="11" xfId="1" applyNumberFormat="1" applyFont="1" applyFill="1" applyBorder="1" applyAlignment="1">
      <alignment horizontal="right" vertical="center"/>
    </xf>
    <xf numFmtId="3" fontId="27" fillId="2" borderId="22" xfId="1" applyNumberFormat="1" applyFont="1" applyFill="1" applyBorder="1" applyAlignment="1">
      <alignment horizontal="right" vertical="center"/>
    </xf>
    <xf numFmtId="4" fontId="15" fillId="2" borderId="25" xfId="1" applyNumberFormat="1" applyFont="1" applyFill="1" applyBorder="1" applyAlignment="1">
      <alignment horizontal="right" vertical="center" wrapText="1"/>
    </xf>
    <xf numFmtId="4" fontId="1" fillId="0" borderId="24" xfId="0" applyNumberFormat="1" applyFont="1" applyBorder="1" applyAlignment="1" applyProtection="1">
      <alignment horizontal="right" vertical="center" shrinkToFit="1"/>
      <protection locked="0"/>
    </xf>
    <xf numFmtId="3" fontId="27" fillId="2" borderId="25" xfId="1" applyNumberFormat="1" applyFont="1" applyFill="1" applyBorder="1" applyAlignment="1">
      <alignment horizontal="right" vertical="center"/>
    </xf>
    <xf numFmtId="3" fontId="27" fillId="2" borderId="26" xfId="1" applyNumberFormat="1" applyFont="1" applyFill="1" applyBorder="1" applyAlignment="1">
      <alignment horizontal="right" vertical="center"/>
    </xf>
    <xf numFmtId="1" fontId="23" fillId="11" borderId="11" xfId="0" applyNumberFormat="1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center" vertical="center"/>
    </xf>
    <xf numFmtId="0" fontId="27" fillId="9" borderId="11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left" vertical="center" wrapText="1"/>
    </xf>
    <xf numFmtId="4" fontId="27" fillId="0" borderId="11" xfId="0" applyNumberFormat="1" applyFont="1" applyBorder="1" applyAlignment="1">
      <alignment horizontal="right" vertical="center"/>
    </xf>
    <xf numFmtId="4" fontId="27" fillId="9" borderId="11" xfId="0" applyNumberFormat="1" applyFont="1" applyFill="1" applyBorder="1" applyAlignment="1">
      <alignment horizontal="right" vertical="center"/>
    </xf>
    <xf numFmtId="0" fontId="24" fillId="0" borderId="0" xfId="0" applyFont="1"/>
    <xf numFmtId="0" fontId="15" fillId="0" borderId="11" xfId="0" applyFont="1" applyBorder="1" applyAlignment="1">
      <alignment horizontal="left" vertical="center" wrapText="1"/>
    </xf>
    <xf numFmtId="4" fontId="15" fillId="0" borderId="11" xfId="0" applyNumberFormat="1" applyFont="1" applyBorder="1" applyAlignment="1">
      <alignment horizontal="right" vertical="center"/>
    </xf>
    <xf numFmtId="4" fontId="10" fillId="9" borderId="11" xfId="0" applyNumberFormat="1" applyFont="1" applyFill="1" applyBorder="1" applyAlignment="1">
      <alignment horizontal="right" vertical="center"/>
    </xf>
    <xf numFmtId="4" fontId="24" fillId="9" borderId="11" xfId="0" applyNumberFormat="1" applyFont="1" applyFill="1" applyBorder="1" applyAlignment="1">
      <alignment horizontal="right" vertical="center"/>
    </xf>
    <xf numFmtId="4" fontId="34" fillId="9" borderId="11" xfId="0" applyNumberFormat="1" applyFont="1" applyFill="1" applyBorder="1" applyAlignment="1">
      <alignment horizontal="right" vertical="center"/>
    </xf>
    <xf numFmtId="4" fontId="36" fillId="0" borderId="11" xfId="0" applyNumberFormat="1" applyFont="1" applyBorder="1" applyAlignment="1">
      <alignment horizontal="right" vertical="center"/>
    </xf>
    <xf numFmtId="4" fontId="34" fillId="0" borderId="11" xfId="0" applyNumberFormat="1" applyFont="1" applyBorder="1" applyAlignment="1">
      <alignment horizontal="right" vertical="center"/>
    </xf>
    <xf numFmtId="4" fontId="10" fillId="0" borderId="11" xfId="0" applyNumberFormat="1" applyFon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24" fillId="0" borderId="11" xfId="0" applyNumberFormat="1" applyFont="1" applyBorder="1" applyAlignment="1">
      <alignment horizontal="right" vertical="center"/>
    </xf>
    <xf numFmtId="0" fontId="27" fillId="9" borderId="11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/>
    </xf>
    <xf numFmtId="4" fontId="36" fillId="0" borderId="11" xfId="0" applyNumberFormat="1" applyFont="1" applyBorder="1" applyAlignment="1">
      <alignment horizontal="right"/>
    </xf>
    <xf numFmtId="4" fontId="34" fillId="0" borderId="11" xfId="0" applyNumberFormat="1" applyFont="1" applyBorder="1" applyAlignment="1">
      <alignment horizontal="right"/>
    </xf>
    <xf numFmtId="4" fontId="36" fillId="9" borderId="11" xfId="0" applyNumberFormat="1" applyFont="1" applyFill="1" applyBorder="1" applyAlignment="1">
      <alignment horizontal="right" vertical="center"/>
    </xf>
    <xf numFmtId="4" fontId="5" fillId="14" borderId="11" xfId="0" applyNumberFormat="1" applyFont="1" applyFill="1" applyBorder="1" applyAlignment="1">
      <alignment vertical="center"/>
    </xf>
    <xf numFmtId="4" fontId="40" fillId="14" borderId="11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4" fontId="15" fillId="2" borderId="11" xfId="0" applyNumberFormat="1" applyFont="1" applyFill="1" applyBorder="1" applyAlignment="1">
      <alignment horizontal="right" vertical="center"/>
    </xf>
    <xf numFmtId="4" fontId="41" fillId="9" borderId="11" xfId="0" applyNumberFormat="1" applyFont="1" applyFill="1" applyBorder="1" applyAlignment="1">
      <alignment horizontal="right" vertical="center"/>
    </xf>
    <xf numFmtId="4" fontId="40" fillId="2" borderId="11" xfId="0" applyNumberFormat="1" applyFont="1" applyFill="1" applyBorder="1" applyAlignment="1">
      <alignment horizontal="right" vertical="center"/>
    </xf>
    <xf numFmtId="4" fontId="41" fillId="2" borderId="11" xfId="0" applyNumberFormat="1" applyFont="1" applyFill="1" applyBorder="1" applyAlignment="1">
      <alignment horizontal="right" vertical="center"/>
    </xf>
    <xf numFmtId="4" fontId="42" fillId="2" borderId="11" xfId="0" applyNumberFormat="1" applyFont="1" applyFill="1" applyBorder="1" applyAlignment="1">
      <alignment horizontal="right" vertical="center"/>
    </xf>
    <xf numFmtId="4" fontId="17" fillId="0" borderId="11" xfId="0" applyNumberFormat="1" applyFont="1" applyBorder="1" applyAlignment="1">
      <alignment horizontal="right" vertical="center"/>
    </xf>
    <xf numFmtId="4" fontId="17" fillId="0" borderId="11" xfId="0" applyNumberFormat="1" applyFont="1" applyBorder="1"/>
    <xf numFmtId="4" fontId="43" fillId="2" borderId="12" xfId="0" applyNumberFormat="1" applyFont="1" applyFill="1" applyBorder="1"/>
    <xf numFmtId="4" fontId="42" fillId="2" borderId="35" xfId="0" applyNumberFormat="1" applyFont="1" applyFill="1" applyBorder="1" applyAlignment="1" applyProtection="1">
      <alignment horizontal="right" vertical="center" shrinkToFit="1"/>
      <protection locked="0"/>
    </xf>
    <xf numFmtId="4" fontId="15" fillId="3" borderId="12" xfId="0" applyNumberFormat="1" applyFont="1" applyFill="1" applyBorder="1" applyAlignment="1">
      <alignment horizontal="right" vertical="center"/>
    </xf>
    <xf numFmtId="0" fontId="27" fillId="0" borderId="11" xfId="0" applyFont="1" applyBorder="1" applyAlignment="1">
      <alignment horizontal="center" vertical="center"/>
    </xf>
    <xf numFmtId="4" fontId="28" fillId="0" borderId="11" xfId="0" applyNumberFormat="1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45" fillId="0" borderId="0" xfId="0" applyFont="1"/>
    <xf numFmtId="0" fontId="46" fillId="3" borderId="1" xfId="0" applyFont="1" applyFill="1" applyBorder="1" applyAlignment="1">
      <alignment horizontal="center" vertical="center" wrapText="1"/>
    </xf>
    <xf numFmtId="0" fontId="46" fillId="3" borderId="13" xfId="0" applyFont="1" applyFill="1" applyBorder="1" applyAlignment="1">
      <alignment horizontal="center" vertical="center" wrapText="1"/>
    </xf>
    <xf numFmtId="0" fontId="46" fillId="0" borderId="12" xfId="0" applyFont="1" applyBorder="1" applyAlignment="1">
      <alignment horizontal="center"/>
    </xf>
    <xf numFmtId="4" fontId="46" fillId="4" borderId="1" xfId="0" applyNumberFormat="1" applyFont="1" applyFill="1" applyBorder="1" applyAlignment="1">
      <alignment vertical="center" wrapText="1"/>
    </xf>
    <xf numFmtId="4" fontId="46" fillId="4" borderId="13" xfId="0" applyNumberFormat="1" applyFont="1" applyFill="1" applyBorder="1" applyAlignment="1">
      <alignment vertical="center" wrapText="1"/>
    </xf>
    <xf numFmtId="4" fontId="45" fillId="3" borderId="1" xfId="0" applyNumberFormat="1" applyFont="1" applyFill="1" applyBorder="1" applyAlignment="1">
      <alignment vertical="center" wrapText="1"/>
    </xf>
    <xf numFmtId="4" fontId="45" fillId="3" borderId="13" xfId="0" applyNumberFormat="1" applyFont="1" applyFill="1" applyBorder="1" applyAlignment="1">
      <alignment vertical="center" wrapText="1"/>
    </xf>
    <xf numFmtId="0" fontId="45" fillId="0" borderId="12" xfId="0" applyFont="1" applyBorder="1"/>
    <xf numFmtId="3" fontId="45" fillId="3" borderId="1" xfId="0" applyNumberFormat="1" applyFont="1" applyFill="1" applyBorder="1" applyAlignment="1">
      <alignment vertical="center" wrapText="1"/>
    </xf>
    <xf numFmtId="3" fontId="45" fillId="3" borderId="1" xfId="0" applyNumberFormat="1" applyFont="1" applyFill="1" applyBorder="1" applyAlignment="1">
      <alignment vertical="center"/>
    </xf>
    <xf numFmtId="3" fontId="45" fillId="3" borderId="13" xfId="0" applyNumberFormat="1" applyFont="1" applyFill="1" applyBorder="1" applyAlignment="1">
      <alignment vertical="center"/>
    </xf>
    <xf numFmtId="4" fontId="46" fillId="4" borderId="1" xfId="0" applyNumberFormat="1" applyFont="1" applyFill="1" applyBorder="1" applyAlignment="1">
      <alignment horizontal="right" vertical="center"/>
    </xf>
    <xf numFmtId="4" fontId="46" fillId="4" borderId="13" xfId="0" applyNumberFormat="1" applyFont="1" applyFill="1" applyBorder="1" applyAlignment="1">
      <alignment horizontal="right" vertical="center"/>
    </xf>
    <xf numFmtId="4" fontId="45" fillId="3" borderId="1" xfId="0" applyNumberFormat="1" applyFont="1" applyFill="1" applyBorder="1" applyAlignment="1">
      <alignment vertical="center"/>
    </xf>
    <xf numFmtId="4" fontId="45" fillId="3" borderId="13" xfId="0" applyNumberFormat="1" applyFont="1" applyFill="1" applyBorder="1" applyAlignment="1">
      <alignment vertical="center"/>
    </xf>
    <xf numFmtId="4" fontId="47" fillId="4" borderId="2" xfId="0" applyNumberFormat="1" applyFont="1" applyFill="1" applyBorder="1" applyAlignment="1">
      <alignment horizontal="right" vertical="center"/>
    </xf>
    <xf numFmtId="4" fontId="47" fillId="4" borderId="14" xfId="0" applyNumberFormat="1" applyFont="1" applyFill="1" applyBorder="1" applyAlignment="1">
      <alignment horizontal="right" vertical="center"/>
    </xf>
    <xf numFmtId="0" fontId="45" fillId="2" borderId="0" xfId="0" applyFont="1" applyFill="1"/>
    <xf numFmtId="3" fontId="46" fillId="3" borderId="1" xfId="0" applyNumberFormat="1" applyFont="1" applyFill="1" applyBorder="1" applyAlignment="1">
      <alignment horizontal="right" vertical="center"/>
    </xf>
    <xf numFmtId="0" fontId="46" fillId="3" borderId="1" xfId="0" applyFont="1" applyFill="1" applyBorder="1" applyAlignment="1">
      <alignment horizontal="right" vertical="center"/>
    </xf>
    <xf numFmtId="0" fontId="46" fillId="3" borderId="6" xfId="0" applyFont="1" applyFill="1" applyBorder="1" applyAlignment="1">
      <alignment horizontal="right" vertical="center"/>
    </xf>
    <xf numFmtId="3" fontId="46" fillId="3" borderId="6" xfId="0" applyNumberFormat="1" applyFont="1" applyFill="1" applyBorder="1" applyAlignment="1">
      <alignment horizontal="right" vertical="center"/>
    </xf>
    <xf numFmtId="3" fontId="47" fillId="4" borderId="2" xfId="0" applyNumberFormat="1" applyFont="1" applyFill="1" applyBorder="1" applyAlignment="1">
      <alignment horizontal="right" vertical="center"/>
    </xf>
    <xf numFmtId="0" fontId="45" fillId="8" borderId="12" xfId="0" applyFont="1" applyFill="1" applyBorder="1"/>
    <xf numFmtId="0" fontId="47" fillId="5" borderId="0" xfId="0" applyFont="1" applyFill="1" applyAlignment="1">
      <alignment vertical="center" wrapText="1"/>
    </xf>
    <xf numFmtId="0" fontId="47" fillId="5" borderId="0" xfId="0" applyFont="1" applyFill="1" applyAlignment="1">
      <alignment horizontal="right" vertical="center"/>
    </xf>
    <xf numFmtId="4" fontId="48" fillId="2" borderId="11" xfId="0" applyNumberFormat="1" applyFont="1" applyFill="1" applyBorder="1" applyAlignment="1">
      <alignment vertical="center"/>
    </xf>
    <xf numFmtId="4" fontId="46" fillId="3" borderId="1" xfId="0" applyNumberFormat="1" applyFont="1" applyFill="1" applyBorder="1" applyAlignment="1">
      <alignment horizontal="right" vertical="center" wrapText="1"/>
    </xf>
    <xf numFmtId="4" fontId="46" fillId="3" borderId="6" xfId="0" applyNumberFormat="1" applyFont="1" applyFill="1" applyBorder="1" applyAlignment="1">
      <alignment horizontal="right" vertical="center" wrapText="1"/>
    </xf>
    <xf numFmtId="0" fontId="46" fillId="17" borderId="0" xfId="0" applyFont="1" applyFill="1" applyAlignment="1">
      <alignment vertical="center"/>
    </xf>
    <xf numFmtId="0" fontId="46" fillId="17" borderId="0" xfId="0" applyFont="1" applyFill="1" applyAlignment="1">
      <alignment vertical="center" wrapText="1"/>
    </xf>
    <xf numFmtId="0" fontId="45" fillId="3" borderId="0" xfId="0" applyFont="1" applyFill="1" applyAlignment="1">
      <alignment vertical="center" wrapText="1"/>
    </xf>
    <xf numFmtId="0" fontId="45" fillId="3" borderId="0" xfId="0" applyFont="1" applyFill="1" applyAlignment="1">
      <alignment horizontal="center" vertical="center" wrapText="1"/>
    </xf>
    <xf numFmtId="0" fontId="46" fillId="3" borderId="0" xfId="0" applyFont="1" applyFill="1" applyAlignment="1">
      <alignment vertical="center" wrapText="1"/>
    </xf>
    <xf numFmtId="0" fontId="45" fillId="3" borderId="0" xfId="0" applyFont="1" applyFill="1" applyAlignment="1">
      <alignment vertical="center"/>
    </xf>
    <xf numFmtId="0" fontId="46" fillId="3" borderId="0" xfId="0" applyFont="1" applyFill="1" applyAlignment="1">
      <alignment vertical="center"/>
    </xf>
    <xf numFmtId="4" fontId="46" fillId="3" borderId="11" xfId="0" applyNumberFormat="1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vertical="center"/>
    </xf>
    <xf numFmtId="0" fontId="17" fillId="9" borderId="12" xfId="0" applyFont="1" applyFill="1" applyBorder="1" applyAlignment="1">
      <alignment horizontal="center" vertical="center"/>
    </xf>
    <xf numFmtId="49" fontId="17" fillId="9" borderId="12" xfId="0" applyNumberFormat="1" applyFont="1" applyFill="1" applyBorder="1" applyAlignment="1">
      <alignment horizontal="left" vertical="center" wrapText="1"/>
    </xf>
    <xf numFmtId="3" fontId="15" fillId="0" borderId="12" xfId="0" applyNumberFormat="1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3" fontId="27" fillId="2" borderId="12" xfId="0" applyNumberFormat="1" applyFont="1" applyFill="1" applyBorder="1" applyAlignment="1">
      <alignment horizontal="right" vertical="center"/>
    </xf>
    <xf numFmtId="3" fontId="35" fillId="3" borderId="12" xfId="0" applyNumberFormat="1" applyFont="1" applyFill="1" applyBorder="1" applyAlignment="1">
      <alignment horizontal="right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 wrapText="1"/>
    </xf>
    <xf numFmtId="4" fontId="49" fillId="9" borderId="11" xfId="0" applyNumberFormat="1" applyFont="1" applyFill="1" applyBorder="1" applyAlignment="1">
      <alignment horizontal="right" vertical="center"/>
    </xf>
    <xf numFmtId="4" fontId="30" fillId="9" borderId="11" xfId="0" applyNumberFormat="1" applyFont="1" applyFill="1" applyBorder="1" applyAlignment="1">
      <alignment horizontal="right" vertical="center"/>
    </xf>
    <xf numFmtId="4" fontId="33" fillId="9" borderId="11" xfId="0" applyNumberFormat="1" applyFont="1" applyFill="1" applyBorder="1" applyAlignment="1">
      <alignment horizontal="right" vertical="center"/>
    </xf>
    <xf numFmtId="2" fontId="45" fillId="7" borderId="12" xfId="0" applyNumberFormat="1" applyFont="1" applyFill="1" applyBorder="1"/>
    <xf numFmtId="2" fontId="45" fillId="0" borderId="12" xfId="0" applyNumberFormat="1" applyFont="1" applyBorder="1"/>
    <xf numFmtId="2" fontId="45" fillId="8" borderId="12" xfId="0" applyNumberFormat="1" applyFont="1" applyFill="1" applyBorder="1"/>
    <xf numFmtId="4" fontId="46" fillId="7" borderId="8" xfId="1" applyNumberFormat="1" applyFont="1" applyFill="1" applyBorder="1" applyAlignment="1">
      <alignment horizontal="left" vertical="center" wrapText="1"/>
    </xf>
    <xf numFmtId="4" fontId="46" fillId="7" borderId="9" xfId="1" applyNumberFormat="1" applyFont="1" applyFill="1" applyBorder="1" applyAlignment="1">
      <alignment horizontal="left" vertical="center" wrapText="1"/>
    </xf>
    <xf numFmtId="4" fontId="46" fillId="7" borderId="10" xfId="1" applyNumberFormat="1" applyFont="1" applyFill="1" applyBorder="1" applyAlignment="1">
      <alignment horizontal="left" vertical="center" wrapText="1"/>
    </xf>
    <xf numFmtId="4" fontId="46" fillId="3" borderId="11" xfId="0" applyNumberFormat="1" applyFont="1" applyFill="1" applyBorder="1" applyAlignment="1">
      <alignment vertical="center" wrapText="1"/>
    </xf>
    <xf numFmtId="0" fontId="45" fillId="3" borderId="5" xfId="0" applyFont="1" applyFill="1" applyBorder="1" applyAlignment="1">
      <alignment vertical="center" wrapText="1"/>
    </xf>
    <xf numFmtId="0" fontId="45" fillId="3" borderId="1" xfId="0" applyFont="1" applyFill="1" applyBorder="1" applyAlignment="1">
      <alignment vertical="center" wrapText="1"/>
    </xf>
    <xf numFmtId="0" fontId="47" fillId="4" borderId="7" xfId="0" applyFont="1" applyFill="1" applyBorder="1" applyAlignment="1">
      <alignment vertical="center" wrapText="1"/>
    </xf>
    <xf numFmtId="0" fontId="47" fillId="4" borderId="2" xfId="0" applyFont="1" applyFill="1" applyBorder="1" applyAlignment="1">
      <alignment vertical="center" wrapText="1"/>
    </xf>
    <xf numFmtId="0" fontId="46" fillId="3" borderId="0" xfId="0" applyFont="1" applyFill="1" applyAlignment="1">
      <alignment horizontal="center" vertical="center" wrapText="1"/>
    </xf>
    <xf numFmtId="0" fontId="46" fillId="3" borderId="3" xfId="0" applyFont="1" applyFill="1" applyBorder="1" applyAlignment="1">
      <alignment horizontal="center" vertical="center" wrapText="1"/>
    </xf>
    <xf numFmtId="0" fontId="46" fillId="3" borderId="4" xfId="0" applyFont="1" applyFill="1" applyBorder="1" applyAlignment="1">
      <alignment horizontal="center" vertical="center" wrapText="1"/>
    </xf>
    <xf numFmtId="4" fontId="46" fillId="6" borderId="8" xfId="1" applyNumberFormat="1" applyFont="1" applyFill="1" applyBorder="1" applyAlignment="1">
      <alignment horizontal="left" vertical="center" wrapText="1"/>
    </xf>
    <xf numFmtId="4" fontId="46" fillId="6" borderId="9" xfId="1" applyNumberFormat="1" applyFont="1" applyFill="1" applyBorder="1" applyAlignment="1">
      <alignment horizontal="left" vertical="center" wrapText="1"/>
    </xf>
    <xf numFmtId="4" fontId="46" fillId="6" borderId="10" xfId="1" applyNumberFormat="1" applyFont="1" applyFill="1" applyBorder="1" applyAlignment="1">
      <alignment horizontal="left" vertical="center" wrapText="1"/>
    </xf>
    <xf numFmtId="0" fontId="44" fillId="2" borderId="0" xfId="1" applyFont="1" applyFill="1" applyAlignment="1">
      <alignment horizontal="center" vertical="center" wrapText="1"/>
    </xf>
    <xf numFmtId="0" fontId="44" fillId="3" borderId="0" xfId="0" applyFont="1" applyFill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 wrapText="1"/>
    </xf>
    <xf numFmtId="4" fontId="46" fillId="4" borderId="1" xfId="0" applyNumberFormat="1" applyFont="1" applyFill="1" applyBorder="1" applyAlignment="1">
      <alignment vertical="center" wrapText="1"/>
    </xf>
    <xf numFmtId="4" fontId="45" fillId="3" borderId="1" xfId="0" applyNumberFormat="1" applyFont="1" applyFill="1" applyBorder="1" applyAlignment="1">
      <alignment vertical="center" wrapText="1"/>
    </xf>
    <xf numFmtId="0" fontId="45" fillId="3" borderId="1" xfId="0" applyFont="1" applyFill="1" applyBorder="1" applyAlignment="1">
      <alignment vertical="center"/>
    </xf>
    <xf numFmtId="4" fontId="46" fillId="4" borderId="1" xfId="0" applyNumberFormat="1" applyFont="1" applyFill="1" applyBorder="1" applyAlignment="1">
      <alignment vertical="center"/>
    </xf>
    <xf numFmtId="4" fontId="45" fillId="3" borderId="1" xfId="0" applyNumberFormat="1" applyFont="1" applyFill="1" applyBorder="1" applyAlignment="1">
      <alignment vertical="center"/>
    </xf>
    <xf numFmtId="4" fontId="47" fillId="4" borderId="2" xfId="0" applyNumberFormat="1" applyFont="1" applyFill="1" applyBorder="1" applyAlignment="1">
      <alignment vertical="center" wrapText="1"/>
    </xf>
    <xf numFmtId="3" fontId="2" fillId="3" borderId="15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horizontal="center" vertical="center"/>
    </xf>
    <xf numFmtId="3" fontId="39" fillId="9" borderId="40" xfId="0" applyNumberFormat="1" applyFont="1" applyFill="1" applyBorder="1" applyAlignment="1">
      <alignment horizontal="center" vertical="center"/>
    </xf>
    <xf numFmtId="3" fontId="39" fillId="9" borderId="41" xfId="0" applyNumberFormat="1" applyFont="1" applyFill="1" applyBorder="1" applyAlignment="1">
      <alignment horizontal="center" vertical="center"/>
    </xf>
    <xf numFmtId="3" fontId="39" fillId="9" borderId="42" xfId="0" applyNumberFormat="1" applyFont="1" applyFill="1" applyBorder="1" applyAlignment="1">
      <alignment horizontal="center" vertical="center"/>
    </xf>
    <xf numFmtId="3" fontId="4" fillId="9" borderId="43" xfId="0" applyNumberFormat="1" applyFont="1" applyFill="1" applyBorder="1" applyAlignment="1">
      <alignment horizontal="center" vertical="center" wrapText="1"/>
    </xf>
    <xf numFmtId="3" fontId="4" fillId="9" borderId="44" xfId="0" applyNumberFormat="1" applyFont="1" applyFill="1" applyBorder="1" applyAlignment="1">
      <alignment horizontal="center" vertical="center" wrapText="1"/>
    </xf>
    <xf numFmtId="3" fontId="4" fillId="9" borderId="45" xfId="0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3" fontId="2" fillId="9" borderId="15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3" fontId="11" fillId="3" borderId="12" xfId="0" applyNumberFormat="1" applyFont="1" applyFill="1" applyBorder="1" applyAlignment="1">
      <alignment horizontal="center" vertical="center"/>
    </xf>
    <xf numFmtId="3" fontId="11" fillId="3" borderId="16" xfId="0" applyNumberFormat="1" applyFont="1" applyFill="1" applyBorder="1" applyAlignment="1">
      <alignment horizontal="center" vertical="center"/>
    </xf>
    <xf numFmtId="3" fontId="11" fillId="3" borderId="0" xfId="0" applyNumberFormat="1" applyFont="1" applyFill="1" applyAlignment="1">
      <alignment horizontal="center" vertical="center"/>
    </xf>
    <xf numFmtId="0" fontId="18" fillId="2" borderId="0" xfId="1" applyFont="1" applyFill="1" applyAlignment="1">
      <alignment horizontal="center" vertical="center" wrapText="1"/>
    </xf>
    <xf numFmtId="0" fontId="19" fillId="2" borderId="0" xfId="1" applyFont="1" applyFill="1" applyAlignment="1">
      <alignment vertical="center" wrapText="1"/>
    </xf>
    <xf numFmtId="0" fontId="19" fillId="2" borderId="0" xfId="1" applyFont="1" applyFill="1" applyAlignment="1">
      <alignment wrapText="1"/>
    </xf>
    <xf numFmtId="0" fontId="3" fillId="2" borderId="0" xfId="1" applyFont="1" applyFill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</cellXfs>
  <cellStyles count="3">
    <cellStyle name="Normalno" xfId="0" builtinId="0"/>
    <cellStyle name="Normalno 2" xfId="1" xr:uid="{FA1AD0F6-8208-4E49-A8E6-F397C3E28C72}"/>
    <cellStyle name="Normalno 4" xfId="2" xr:uid="{CA3B697D-BDCD-4346-960B-54E012432DCC}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KM%20SPLIT\Documents\IZVJE&#352;TAJ%20O%20IZVR&#352;ENJU%20FINANCIJSKOG%20PLANA%20ZA%202023%20OP&#262;I%20DIO.xlsx" TargetMode="External"/><Relationship Id="rId1" Type="http://schemas.openxmlformats.org/officeDocument/2006/relationships/externalLinkPath" Target="IZVJE&#352;TAJ%20O%20IZVR&#352;ENJU%20FINANCIJSKOG%20PLANA%20ZA%202023%20OP&#262;I%20D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ŽETAK "/>
      <sheetName val="RAČUN PRIHODA I RASHODA"/>
      <sheetName val="Rashodi -funkcijska"/>
      <sheetName val="Račun financiranja"/>
      <sheetName val="POSEBNI_DIO_"/>
      <sheetName val="KONTROLNA TABLICA"/>
    </sheetNames>
    <sheetDataSet>
      <sheetData sheetId="0"/>
      <sheetData sheetId="1"/>
      <sheetData sheetId="2"/>
      <sheetData sheetId="3"/>
      <sheetData sheetId="4">
        <row r="30">
          <cell r="D30">
            <v>0</v>
          </cell>
        </row>
        <row r="44">
          <cell r="C44"/>
        </row>
        <row r="66">
          <cell r="D66">
            <v>0</v>
          </cell>
        </row>
        <row r="67">
          <cell r="C67">
            <v>0</v>
          </cell>
        </row>
        <row r="75">
          <cell r="D75">
            <v>0</v>
          </cell>
        </row>
        <row r="77">
          <cell r="D77">
            <v>0</v>
          </cell>
        </row>
        <row r="95">
          <cell r="D95"/>
        </row>
        <row r="97">
          <cell r="D97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50F8F-A2DF-4763-AB42-D40092448BE3}">
  <dimension ref="A1:J24"/>
  <sheetViews>
    <sheetView workbookViewId="0">
      <selection activeCell="J22" sqref="J22"/>
    </sheetView>
  </sheetViews>
  <sheetFormatPr defaultRowHeight="12" x14ac:dyDescent="0.2"/>
  <cols>
    <col min="1" max="4" width="9.140625" style="373"/>
    <col min="5" max="5" width="4.5703125" style="373" customWidth="1"/>
    <col min="6" max="6" width="10.140625" style="373" customWidth="1"/>
    <col min="7" max="7" width="10.28515625" style="373" customWidth="1"/>
    <col min="8" max="8" width="11.140625" style="373" customWidth="1"/>
    <col min="9" max="9" width="7" style="373" customWidth="1"/>
    <col min="10" max="10" width="6.7109375" style="373" customWidth="1"/>
    <col min="11" max="16384" width="9.140625" style="373"/>
  </cols>
  <sheetData>
    <row r="1" spans="1:10" x14ac:dyDescent="0.2">
      <c r="A1" s="441" t="s">
        <v>234</v>
      </c>
      <c r="B1" s="441"/>
      <c r="C1" s="441"/>
      <c r="D1" s="441"/>
      <c r="E1" s="441"/>
      <c r="F1" s="441"/>
      <c r="G1" s="441"/>
      <c r="H1" s="441"/>
    </row>
    <row r="2" spans="1:10" x14ac:dyDescent="0.2">
      <c r="A2" s="442" t="s">
        <v>0</v>
      </c>
      <c r="B2" s="442"/>
      <c r="C2" s="442"/>
      <c r="D2" s="442"/>
      <c r="E2" s="442"/>
      <c r="F2" s="442"/>
      <c r="G2" s="442"/>
      <c r="H2" s="442"/>
    </row>
    <row r="3" spans="1:10" ht="36" x14ac:dyDescent="0.2">
      <c r="A3" s="443" t="s">
        <v>1</v>
      </c>
      <c r="B3" s="443"/>
      <c r="C3" s="443"/>
      <c r="D3" s="443"/>
      <c r="E3" s="443"/>
      <c r="F3" s="374" t="s">
        <v>236</v>
      </c>
      <c r="G3" s="374" t="s">
        <v>2</v>
      </c>
      <c r="H3" s="375" t="s">
        <v>235</v>
      </c>
      <c r="I3" s="376" t="s">
        <v>21</v>
      </c>
      <c r="J3" s="376" t="s">
        <v>21</v>
      </c>
    </row>
    <row r="4" spans="1:10" x14ac:dyDescent="0.2">
      <c r="A4" s="444" t="s">
        <v>3</v>
      </c>
      <c r="B4" s="444"/>
      <c r="C4" s="444"/>
      <c r="D4" s="444"/>
      <c r="E4" s="444"/>
      <c r="F4" s="377">
        <f t="shared" ref="F4:H4" si="0">SUM(F5:F6)</f>
        <v>757796.5</v>
      </c>
      <c r="G4" s="377">
        <f t="shared" si="0"/>
        <v>886160</v>
      </c>
      <c r="H4" s="378">
        <f t="shared" si="0"/>
        <v>981209.11</v>
      </c>
      <c r="I4" s="424">
        <f>H4/F4*100</f>
        <v>129.4818740915272</v>
      </c>
      <c r="J4" s="424">
        <f>H4/G4*100</f>
        <v>110.72595355240588</v>
      </c>
    </row>
    <row r="5" spans="1:10" x14ac:dyDescent="0.2">
      <c r="A5" s="445" t="s">
        <v>4</v>
      </c>
      <c r="B5" s="445"/>
      <c r="C5" s="445"/>
      <c r="D5" s="445"/>
      <c r="E5" s="445"/>
      <c r="F5" s="380">
        <v>757796.5</v>
      </c>
      <c r="G5" s="379">
        <v>886160</v>
      </c>
      <c r="H5" s="380">
        <v>981209.11</v>
      </c>
      <c r="I5" s="424">
        <f t="shared" ref="I5:I10" si="1">H5/F5*100</f>
        <v>129.4818740915272</v>
      </c>
      <c r="J5" s="424">
        <f t="shared" ref="J5:J10" si="2">H5/G5*100</f>
        <v>110.72595355240588</v>
      </c>
    </row>
    <row r="6" spans="1:10" x14ac:dyDescent="0.2">
      <c r="A6" s="446" t="s">
        <v>5</v>
      </c>
      <c r="B6" s="446"/>
      <c r="C6" s="446"/>
      <c r="D6" s="446"/>
      <c r="E6" s="446"/>
      <c r="F6" s="382">
        <v>0</v>
      </c>
      <c r="G6" s="383">
        <v>0</v>
      </c>
      <c r="H6" s="384">
        <v>0</v>
      </c>
      <c r="I6" s="424"/>
      <c r="J6" s="424"/>
    </row>
    <row r="7" spans="1:10" x14ac:dyDescent="0.2">
      <c r="A7" s="447" t="s">
        <v>6</v>
      </c>
      <c r="B7" s="447"/>
      <c r="C7" s="447"/>
      <c r="D7" s="447"/>
      <c r="E7" s="447"/>
      <c r="F7" s="385">
        <f>SUM(F8:F9)</f>
        <v>714948.27</v>
      </c>
      <c r="G7" s="385">
        <f>SUM(G8:G9)</f>
        <v>887260</v>
      </c>
      <c r="H7" s="386">
        <f>SUM(H8:H9)</f>
        <v>1025793.01</v>
      </c>
      <c r="I7" s="424">
        <f t="shared" si="1"/>
        <v>143.47793442454235</v>
      </c>
      <c r="J7" s="424">
        <f t="shared" si="2"/>
        <v>115.61357550210762</v>
      </c>
    </row>
    <row r="8" spans="1:10" x14ac:dyDescent="0.2">
      <c r="A8" s="445" t="s">
        <v>7</v>
      </c>
      <c r="B8" s="445"/>
      <c r="C8" s="445"/>
      <c r="D8" s="445"/>
      <c r="E8" s="445"/>
      <c r="F8" s="380">
        <v>706869.88</v>
      </c>
      <c r="G8" s="379">
        <v>887060</v>
      </c>
      <c r="H8" s="380">
        <v>1016667.66</v>
      </c>
      <c r="I8" s="424">
        <f t="shared" si="1"/>
        <v>143.82670541854182</v>
      </c>
      <c r="J8" s="424">
        <f t="shared" si="2"/>
        <v>114.61092372556536</v>
      </c>
    </row>
    <row r="9" spans="1:10" x14ac:dyDescent="0.2">
      <c r="A9" s="448" t="s">
        <v>8</v>
      </c>
      <c r="B9" s="448"/>
      <c r="C9" s="448"/>
      <c r="D9" s="448"/>
      <c r="E9" s="448"/>
      <c r="F9" s="388">
        <v>8078.39</v>
      </c>
      <c r="G9" s="387">
        <v>200</v>
      </c>
      <c r="H9" s="388">
        <v>9125.35</v>
      </c>
      <c r="I9" s="424">
        <f t="shared" si="1"/>
        <v>112.96000812042995</v>
      </c>
      <c r="J9" s="424">
        <f t="shared" si="2"/>
        <v>4562.6750000000002</v>
      </c>
    </row>
    <row r="10" spans="1:10" x14ac:dyDescent="0.2">
      <c r="A10" s="449" t="s">
        <v>9</v>
      </c>
      <c r="B10" s="449"/>
      <c r="C10" s="449"/>
      <c r="D10" s="449"/>
      <c r="E10" s="449"/>
      <c r="F10" s="389">
        <f>SUM(F4-F7)</f>
        <v>42848.229999999981</v>
      </c>
      <c r="G10" s="389">
        <f>SUM(G4-G7)</f>
        <v>-1100</v>
      </c>
      <c r="H10" s="390">
        <f>SUM(H4-H7)</f>
        <v>-44583.900000000023</v>
      </c>
      <c r="I10" s="424">
        <f t="shared" si="1"/>
        <v>-104.05073908537187</v>
      </c>
      <c r="J10" s="424">
        <f t="shared" si="2"/>
        <v>4053.0818181818204</v>
      </c>
    </row>
    <row r="11" spans="1:10" x14ac:dyDescent="0.2">
      <c r="A11" s="391"/>
      <c r="B11" s="391"/>
      <c r="C11" s="391"/>
      <c r="D11" s="391"/>
      <c r="E11" s="391"/>
      <c r="F11" s="391"/>
      <c r="G11" s="391"/>
      <c r="H11" s="391"/>
    </row>
    <row r="12" spans="1:10" x14ac:dyDescent="0.2">
      <c r="A12" s="435" t="s">
        <v>10</v>
      </c>
      <c r="B12" s="435"/>
      <c r="C12" s="435"/>
      <c r="D12" s="435"/>
      <c r="E12" s="435"/>
      <c r="F12" s="435"/>
      <c r="G12" s="435"/>
      <c r="H12" s="435"/>
    </row>
    <row r="13" spans="1:10" ht="36" x14ac:dyDescent="0.2">
      <c r="A13" s="436" t="s">
        <v>11</v>
      </c>
      <c r="B13" s="437"/>
      <c r="C13" s="437"/>
      <c r="D13" s="437"/>
      <c r="E13" s="437"/>
      <c r="F13" s="374" t="s">
        <v>236</v>
      </c>
      <c r="G13" s="374" t="s">
        <v>2</v>
      </c>
      <c r="H13" s="375" t="s">
        <v>235</v>
      </c>
      <c r="I13" s="376" t="s">
        <v>21</v>
      </c>
      <c r="J13" s="376" t="s">
        <v>21</v>
      </c>
    </row>
    <row r="14" spans="1:10" x14ac:dyDescent="0.2">
      <c r="A14" s="431" t="s">
        <v>12</v>
      </c>
      <c r="B14" s="432"/>
      <c r="C14" s="432"/>
      <c r="D14" s="432"/>
      <c r="E14" s="432"/>
      <c r="F14" s="392"/>
      <c r="G14" s="393"/>
      <c r="H14" s="394"/>
      <c r="I14" s="381"/>
      <c r="J14" s="381"/>
    </row>
    <row r="15" spans="1:10" x14ac:dyDescent="0.2">
      <c r="A15" s="431" t="s">
        <v>13</v>
      </c>
      <c r="B15" s="432"/>
      <c r="C15" s="432"/>
      <c r="D15" s="432"/>
      <c r="E15" s="432"/>
      <c r="F15" s="393"/>
      <c r="G15" s="392"/>
      <c r="H15" s="395"/>
      <c r="I15" s="381"/>
      <c r="J15" s="381"/>
    </row>
    <row r="16" spans="1:10" x14ac:dyDescent="0.2">
      <c r="A16" s="433" t="s">
        <v>14</v>
      </c>
      <c r="B16" s="434"/>
      <c r="C16" s="434"/>
      <c r="D16" s="434"/>
      <c r="E16" s="434"/>
      <c r="F16" s="396">
        <f>SUM(F14-F15)</f>
        <v>0</v>
      </c>
      <c r="G16" s="396">
        <f t="shared" ref="G16:H16" si="3">SUM(G14-G15)</f>
        <v>0</v>
      </c>
      <c r="H16" s="396">
        <f t="shared" si="3"/>
        <v>0</v>
      </c>
      <c r="I16" s="397"/>
      <c r="J16" s="397"/>
    </row>
    <row r="17" spans="1:10" x14ac:dyDescent="0.2">
      <c r="A17" s="398"/>
      <c r="B17" s="398"/>
      <c r="C17" s="398"/>
      <c r="D17" s="398"/>
      <c r="E17" s="398"/>
      <c r="F17" s="399"/>
      <c r="G17" s="399"/>
      <c r="H17" s="399"/>
    </row>
    <row r="18" spans="1:10" x14ac:dyDescent="0.2">
      <c r="A18" s="435" t="s">
        <v>15</v>
      </c>
      <c r="B18" s="435"/>
      <c r="C18" s="435"/>
      <c r="D18" s="435"/>
      <c r="E18" s="435"/>
      <c r="F18" s="435"/>
      <c r="G18" s="435"/>
      <c r="H18" s="435"/>
    </row>
    <row r="19" spans="1:10" ht="36" x14ac:dyDescent="0.2">
      <c r="A19" s="436" t="s">
        <v>16</v>
      </c>
      <c r="B19" s="437"/>
      <c r="C19" s="437"/>
      <c r="D19" s="437"/>
      <c r="E19" s="437"/>
      <c r="F19" s="374" t="s">
        <v>236</v>
      </c>
      <c r="G19" s="374" t="s">
        <v>2</v>
      </c>
      <c r="H19" s="375" t="s">
        <v>235</v>
      </c>
      <c r="I19" s="376" t="s">
        <v>21</v>
      </c>
      <c r="J19" s="376" t="s">
        <v>21</v>
      </c>
    </row>
    <row r="20" spans="1:10" x14ac:dyDescent="0.2">
      <c r="A20" s="438" t="s">
        <v>17</v>
      </c>
      <c r="B20" s="439"/>
      <c r="C20" s="439"/>
      <c r="D20" s="439"/>
      <c r="E20" s="440"/>
      <c r="F20" s="400">
        <v>14360.96</v>
      </c>
      <c r="G20" s="401"/>
      <c r="H20" s="402">
        <v>54252.76</v>
      </c>
      <c r="I20" s="425">
        <f>H20/F20*100</f>
        <v>377.77947992334776</v>
      </c>
      <c r="J20" s="425"/>
    </row>
    <row r="21" spans="1:10" x14ac:dyDescent="0.2">
      <c r="A21" s="427" t="s">
        <v>18</v>
      </c>
      <c r="B21" s="428"/>
      <c r="C21" s="428"/>
      <c r="D21" s="428"/>
      <c r="E21" s="429"/>
      <c r="F21" s="400">
        <v>14360.96</v>
      </c>
      <c r="G21" s="389">
        <v>1100</v>
      </c>
      <c r="H21" s="389">
        <v>44583.9</v>
      </c>
      <c r="I21" s="425">
        <f>H21/F21*100</f>
        <v>310.4520867685726</v>
      </c>
      <c r="J21" s="426">
        <f>H21/G21*100</f>
        <v>4053.0818181818186</v>
      </c>
    </row>
    <row r="22" spans="1:10" x14ac:dyDescent="0.2">
      <c r="A22" s="403" t="s">
        <v>237</v>
      </c>
      <c r="B22" s="404"/>
      <c r="C22" s="405"/>
      <c r="D22" s="406"/>
      <c r="E22" s="407"/>
      <c r="F22" s="408"/>
      <c r="G22" s="408"/>
      <c r="H22" s="408"/>
    </row>
    <row r="23" spans="1:10" x14ac:dyDescent="0.2">
      <c r="A23" s="409"/>
      <c r="B23" s="407"/>
      <c r="C23" s="405"/>
      <c r="D23" s="406"/>
      <c r="E23" s="407"/>
      <c r="F23" s="408"/>
      <c r="G23" s="408"/>
      <c r="H23" s="408"/>
    </row>
    <row r="24" spans="1:10" x14ac:dyDescent="0.2">
      <c r="A24" s="430" t="s">
        <v>19</v>
      </c>
      <c r="B24" s="430"/>
      <c r="C24" s="430"/>
      <c r="D24" s="430"/>
      <c r="E24" s="430"/>
      <c r="F24" s="410">
        <f>F10+F16+F21</f>
        <v>57209.189999999981</v>
      </c>
      <c r="G24" s="410">
        <f t="shared" ref="G24:H24" si="4">SUM(G10,G16,G21)</f>
        <v>0</v>
      </c>
      <c r="H24" s="410">
        <f t="shared" si="4"/>
        <v>0</v>
      </c>
      <c r="I24" s="381"/>
      <c r="J24" s="381"/>
    </row>
  </sheetData>
  <mergeCells count="20">
    <mergeCell ref="A13:E13"/>
    <mergeCell ref="A1:H1"/>
    <mergeCell ref="A2:H2"/>
    <mergeCell ref="A3:E3"/>
    <mergeCell ref="A4:E4"/>
    <mergeCell ref="A5:E5"/>
    <mergeCell ref="A6:E6"/>
    <mergeCell ref="A7:E7"/>
    <mergeCell ref="A8:E8"/>
    <mergeCell ref="A9:E9"/>
    <mergeCell ref="A10:E10"/>
    <mergeCell ref="A12:H12"/>
    <mergeCell ref="A21:E21"/>
    <mergeCell ref="A24:E24"/>
    <mergeCell ref="A14:E14"/>
    <mergeCell ref="A15:E15"/>
    <mergeCell ref="A16:E16"/>
    <mergeCell ref="A18:H18"/>
    <mergeCell ref="A19:E19"/>
    <mergeCell ref="A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276E9-3C18-4E6C-9931-9DFDC7545D5F}">
  <dimension ref="A1:I206"/>
  <sheetViews>
    <sheetView workbookViewId="0">
      <selection activeCell="M205" sqref="M205"/>
    </sheetView>
  </sheetViews>
  <sheetFormatPr defaultRowHeight="15" x14ac:dyDescent="0.25"/>
  <cols>
    <col min="4" max="4" width="30.140625" customWidth="1"/>
    <col min="5" max="5" width="13.42578125" customWidth="1"/>
    <col min="6" max="6" width="12.5703125" customWidth="1"/>
    <col min="7" max="7" width="12.7109375" customWidth="1"/>
    <col min="8" max="8" width="9.140625" customWidth="1"/>
  </cols>
  <sheetData>
    <row r="1" spans="1:9" ht="15.75" x14ac:dyDescent="0.25">
      <c r="A1" s="460" t="s">
        <v>239</v>
      </c>
      <c r="B1" s="460"/>
      <c r="C1" s="460"/>
      <c r="D1" s="460"/>
      <c r="E1" s="460"/>
      <c r="F1" s="460"/>
      <c r="G1" s="460"/>
      <c r="H1" s="460"/>
      <c r="I1" s="460"/>
    </row>
    <row r="2" spans="1:9" ht="15.75" x14ac:dyDescent="0.25">
      <c r="A2" s="461" t="s">
        <v>4</v>
      </c>
      <c r="B2" s="462"/>
      <c r="C2" s="462"/>
      <c r="D2" s="462"/>
      <c r="E2" s="462"/>
      <c r="F2" s="462"/>
      <c r="G2" s="462"/>
      <c r="H2" s="462"/>
      <c r="I2" s="462"/>
    </row>
    <row r="3" spans="1:9" ht="63" x14ac:dyDescent="0.25">
      <c r="A3" s="13" t="s">
        <v>22</v>
      </c>
      <c r="B3" s="13" t="s">
        <v>23</v>
      </c>
      <c r="C3" s="13" t="s">
        <v>24</v>
      </c>
      <c r="D3" s="17" t="s">
        <v>25</v>
      </c>
      <c r="E3" s="18" t="s">
        <v>238</v>
      </c>
      <c r="F3" s="18" t="s">
        <v>240</v>
      </c>
      <c r="G3" s="18" t="s">
        <v>241</v>
      </c>
      <c r="H3" s="13" t="s">
        <v>21</v>
      </c>
      <c r="I3" s="13" t="s">
        <v>21</v>
      </c>
    </row>
    <row r="4" spans="1:9" x14ac:dyDescent="0.25">
      <c r="A4" s="452">
        <v>1</v>
      </c>
      <c r="B4" s="452"/>
      <c r="C4" s="452"/>
      <c r="D4" s="452"/>
      <c r="E4" s="19">
        <v>2</v>
      </c>
      <c r="F4" s="20">
        <v>3</v>
      </c>
      <c r="G4" s="20">
        <v>4</v>
      </c>
      <c r="H4" s="19" t="s">
        <v>26</v>
      </c>
      <c r="I4" s="21" t="s">
        <v>27</v>
      </c>
    </row>
    <row r="5" spans="1:9" x14ac:dyDescent="0.25">
      <c r="A5" s="13">
        <v>6</v>
      </c>
      <c r="B5" s="22"/>
      <c r="C5" s="13"/>
      <c r="D5" s="23" t="s">
        <v>28</v>
      </c>
      <c r="E5" s="24">
        <f>SUM(E11,E15,E19,E25,E34,E29)</f>
        <v>757796.5</v>
      </c>
      <c r="F5" s="24">
        <f>SUM(F11,F15,F19,F25,F34,F29)</f>
        <v>886160</v>
      </c>
      <c r="G5" s="24">
        <f>SUM(G11,G15,G19,G25,G34,G29)</f>
        <v>981209.11</v>
      </c>
      <c r="H5" s="25">
        <f>SUM(G5/E5*100)</f>
        <v>129.4818740915272</v>
      </c>
      <c r="I5" s="25">
        <f>SUM(G5/F5*100)</f>
        <v>110.72595355240588</v>
      </c>
    </row>
    <row r="6" spans="1:9" ht="45" x14ac:dyDescent="0.25">
      <c r="A6" s="5"/>
      <c r="B6" s="26">
        <v>63</v>
      </c>
      <c r="C6" s="27"/>
      <c r="D6" s="28" t="s">
        <v>29</v>
      </c>
      <c r="E6" s="10">
        <f>SUM(E7,E9)</f>
        <v>9624.76</v>
      </c>
      <c r="F6" s="10">
        <v>14350</v>
      </c>
      <c r="G6" s="10">
        <f>SUM(G7,G9)</f>
        <v>12100</v>
      </c>
      <c r="H6" s="25">
        <f t="shared" ref="H6:H35" si="0">SUM(G6/E6*100)</f>
        <v>125.71742048632902</v>
      </c>
      <c r="I6" s="25">
        <f t="shared" ref="I6:I35" si="1">SUM(G6/F6*100)</f>
        <v>84.320557491289193</v>
      </c>
    </row>
    <row r="7" spans="1:9" ht="30" x14ac:dyDescent="0.25">
      <c r="A7" s="5"/>
      <c r="B7" s="26" t="s">
        <v>31</v>
      </c>
      <c r="C7" s="27"/>
      <c r="D7" s="28" t="s">
        <v>32</v>
      </c>
      <c r="E7" s="10">
        <f>SUM(E8)</f>
        <v>0</v>
      </c>
      <c r="F7" s="10"/>
      <c r="G7" s="10">
        <f t="shared" ref="G7" si="2">SUM(G8)</f>
        <v>0</v>
      </c>
      <c r="H7" s="25"/>
      <c r="I7" s="25"/>
    </row>
    <row r="8" spans="1:9" ht="30" x14ac:dyDescent="0.25">
      <c r="A8" s="6"/>
      <c r="B8" s="29" t="s">
        <v>33</v>
      </c>
      <c r="C8" s="6"/>
      <c r="D8" s="30" t="s">
        <v>34</v>
      </c>
      <c r="E8" s="11"/>
      <c r="F8" s="11"/>
      <c r="G8" s="11"/>
      <c r="H8" s="25"/>
      <c r="I8" s="25"/>
    </row>
    <row r="9" spans="1:9" ht="45" x14ac:dyDescent="0.25">
      <c r="A9" s="6"/>
      <c r="B9" s="26" t="s">
        <v>30</v>
      </c>
      <c r="C9" s="5"/>
      <c r="D9" s="28" t="s">
        <v>35</v>
      </c>
      <c r="E9" s="10">
        <f>SUM(E10)</f>
        <v>9624.76</v>
      </c>
      <c r="F9" s="10">
        <v>14350</v>
      </c>
      <c r="G9" s="10">
        <v>12100</v>
      </c>
      <c r="H9" s="25">
        <f t="shared" si="0"/>
        <v>125.71742048632902</v>
      </c>
      <c r="I9" s="25">
        <f t="shared" si="1"/>
        <v>84.320557491289193</v>
      </c>
    </row>
    <row r="10" spans="1:9" ht="45" x14ac:dyDescent="0.25">
      <c r="A10" s="6"/>
      <c r="B10" s="29" t="s">
        <v>36</v>
      </c>
      <c r="C10" s="6"/>
      <c r="D10" s="30" t="s">
        <v>37</v>
      </c>
      <c r="E10" s="11">
        <v>9624.76</v>
      </c>
      <c r="F10" s="11">
        <v>14350</v>
      </c>
      <c r="G10" s="11">
        <v>12100</v>
      </c>
      <c r="H10" s="25">
        <f t="shared" si="0"/>
        <v>125.71742048632902</v>
      </c>
      <c r="I10" s="25">
        <f t="shared" si="1"/>
        <v>84.320557491289193</v>
      </c>
    </row>
    <row r="11" spans="1:9" x14ac:dyDescent="0.25">
      <c r="A11" s="2"/>
      <c r="B11" s="31"/>
      <c r="C11" s="32">
        <v>53</v>
      </c>
      <c r="D11" s="33" t="s">
        <v>38</v>
      </c>
      <c r="E11" s="34">
        <f>SUM(E6)</f>
        <v>9624.76</v>
      </c>
      <c r="F11" s="34">
        <f>SUM(F6)</f>
        <v>14350</v>
      </c>
      <c r="G11" s="34">
        <f>SUM(G6)</f>
        <v>12100</v>
      </c>
      <c r="H11" s="35">
        <f t="shared" si="0"/>
        <v>125.71742048632902</v>
      </c>
      <c r="I11" s="35">
        <f t="shared" si="1"/>
        <v>84.320557491289193</v>
      </c>
    </row>
    <row r="12" spans="1:9" ht="60" x14ac:dyDescent="0.25">
      <c r="A12" s="5"/>
      <c r="B12" s="36">
        <v>65</v>
      </c>
      <c r="C12" s="37"/>
      <c r="D12" s="38" t="s">
        <v>39</v>
      </c>
      <c r="E12" s="10">
        <f>SUM(E13)</f>
        <v>198698.33</v>
      </c>
      <c r="F12" s="10">
        <v>148900</v>
      </c>
      <c r="G12" s="10">
        <f>SUM(G13)</f>
        <v>218926.55</v>
      </c>
      <c r="H12" s="25">
        <f t="shared" si="0"/>
        <v>110.18036739412958</v>
      </c>
      <c r="I12" s="25">
        <f t="shared" si="1"/>
        <v>147.02924781732705</v>
      </c>
    </row>
    <row r="13" spans="1:9" x14ac:dyDescent="0.25">
      <c r="A13" s="5"/>
      <c r="B13" s="36">
        <v>652</v>
      </c>
      <c r="C13" s="37"/>
      <c r="D13" s="38" t="s">
        <v>40</v>
      </c>
      <c r="E13" s="10">
        <f>SUM(E14)</f>
        <v>198698.33</v>
      </c>
      <c r="F13" s="10">
        <v>148900</v>
      </c>
      <c r="G13" s="10">
        <f t="shared" ref="G13" si="3">SUM(G14)</f>
        <v>218926.55</v>
      </c>
      <c r="H13" s="25">
        <f t="shared" si="0"/>
        <v>110.18036739412958</v>
      </c>
      <c r="I13" s="25"/>
    </row>
    <row r="14" spans="1:9" x14ac:dyDescent="0.25">
      <c r="A14" s="6"/>
      <c r="B14" s="39">
        <v>6526</v>
      </c>
      <c r="C14" s="40"/>
      <c r="D14" s="41" t="s">
        <v>41</v>
      </c>
      <c r="E14" s="11">
        <v>198698.33</v>
      </c>
      <c r="F14" s="11">
        <v>148900</v>
      </c>
      <c r="G14" s="11">
        <v>218926.55</v>
      </c>
      <c r="H14" s="25">
        <f t="shared" si="0"/>
        <v>110.18036739412958</v>
      </c>
      <c r="I14" s="25">
        <f t="shared" si="1"/>
        <v>147.02924781732705</v>
      </c>
    </row>
    <row r="15" spans="1:9" x14ac:dyDescent="0.25">
      <c r="A15" s="2"/>
      <c r="B15" s="31"/>
      <c r="C15" s="32">
        <v>43</v>
      </c>
      <c r="D15" s="33" t="s">
        <v>42</v>
      </c>
      <c r="E15" s="34">
        <f>SUM(E12)</f>
        <v>198698.33</v>
      </c>
      <c r="F15" s="34">
        <f>SUM(F12)</f>
        <v>148900</v>
      </c>
      <c r="G15" s="34">
        <f>SUM(G12)</f>
        <v>218926.55</v>
      </c>
      <c r="H15" s="35">
        <f t="shared" si="0"/>
        <v>110.18036739412958</v>
      </c>
      <c r="I15" s="35">
        <f t="shared" si="1"/>
        <v>147.02924781732705</v>
      </c>
    </row>
    <row r="16" spans="1:9" ht="45" x14ac:dyDescent="0.25">
      <c r="A16" s="5"/>
      <c r="B16" s="26">
        <v>66</v>
      </c>
      <c r="C16" s="27"/>
      <c r="D16" s="28" t="s">
        <v>43</v>
      </c>
      <c r="E16" s="24">
        <f>SUM(E17,E21)</f>
        <v>36491.43</v>
      </c>
      <c r="F16" s="24"/>
      <c r="G16" s="24">
        <f>SUM(G17)</f>
        <v>42039.19</v>
      </c>
      <c r="H16" s="25">
        <f t="shared" si="0"/>
        <v>115.20291202619354</v>
      </c>
      <c r="I16" s="25"/>
    </row>
    <row r="17" spans="1:9" ht="30" x14ac:dyDescent="0.25">
      <c r="A17" s="5"/>
      <c r="B17" s="26" t="s">
        <v>44</v>
      </c>
      <c r="C17" s="27"/>
      <c r="D17" s="28" t="s">
        <v>45</v>
      </c>
      <c r="E17" s="24">
        <f>SUM(E18)</f>
        <v>32394.27</v>
      </c>
      <c r="F17" s="24">
        <v>16310</v>
      </c>
      <c r="G17" s="24">
        <f t="shared" ref="G17" si="4">SUM(G18)</f>
        <v>42039.19</v>
      </c>
      <c r="H17" s="25">
        <f t="shared" si="0"/>
        <v>129.77353711011239</v>
      </c>
      <c r="I17" s="25">
        <f t="shared" si="1"/>
        <v>257.75101164929492</v>
      </c>
    </row>
    <row r="18" spans="1:9" x14ac:dyDescent="0.25">
      <c r="A18" s="6"/>
      <c r="B18" s="29" t="s">
        <v>46</v>
      </c>
      <c r="C18" s="42"/>
      <c r="D18" s="30" t="s">
        <v>47</v>
      </c>
      <c r="E18" s="43">
        <v>32394.27</v>
      </c>
      <c r="F18" s="43">
        <v>16310</v>
      </c>
      <c r="G18" s="43">
        <v>42039.19</v>
      </c>
      <c r="H18" s="25">
        <f t="shared" si="0"/>
        <v>129.77353711011239</v>
      </c>
      <c r="I18" s="25">
        <f t="shared" si="1"/>
        <v>257.75101164929492</v>
      </c>
    </row>
    <row r="19" spans="1:9" x14ac:dyDescent="0.25">
      <c r="A19" s="2"/>
      <c r="B19" s="31"/>
      <c r="C19" s="32" t="s">
        <v>48</v>
      </c>
      <c r="D19" s="33" t="s">
        <v>49</v>
      </c>
      <c r="E19" s="34">
        <f>SUM(E18)</f>
        <v>32394.27</v>
      </c>
      <c r="F19" s="34">
        <f>SUM(F18)</f>
        <v>16310</v>
      </c>
      <c r="G19" s="34">
        <f t="shared" ref="G19" si="5">SUM(G18)</f>
        <v>42039.19</v>
      </c>
      <c r="H19" s="35">
        <f t="shared" si="0"/>
        <v>129.77353711011239</v>
      </c>
      <c r="I19" s="35">
        <f>SUM(G19/F19*100)</f>
        <v>257.75101164929492</v>
      </c>
    </row>
    <row r="20" spans="1:9" s="156" customFormat="1" ht="45" x14ac:dyDescent="0.25">
      <c r="A20" s="9"/>
      <c r="B20" s="53">
        <v>66</v>
      </c>
      <c r="C20" s="54"/>
      <c r="D20" s="28" t="s">
        <v>43</v>
      </c>
      <c r="E20" s="56">
        <v>4097.16</v>
      </c>
      <c r="F20" s="56">
        <v>2600</v>
      </c>
      <c r="G20" s="56">
        <v>5000</v>
      </c>
      <c r="H20" s="35">
        <f t="shared" si="0"/>
        <v>122.03575159378693</v>
      </c>
      <c r="I20" s="35">
        <f t="shared" ref="I20" si="6">SUM(G20/F20*100)</f>
        <v>192.30769230769232</v>
      </c>
    </row>
    <row r="21" spans="1:9" ht="60" x14ac:dyDescent="0.25">
      <c r="A21" s="3"/>
      <c r="B21" s="44">
        <v>663</v>
      </c>
      <c r="C21" s="45"/>
      <c r="D21" s="46" t="s">
        <v>50</v>
      </c>
      <c r="E21" s="47">
        <f>SUM(E22:E23)</f>
        <v>4097.16</v>
      </c>
      <c r="F21" s="47">
        <v>2600</v>
      </c>
      <c r="G21" s="47">
        <f>G22+G23</f>
        <v>5000</v>
      </c>
      <c r="H21" s="35">
        <f t="shared" si="0"/>
        <v>122.03575159378693</v>
      </c>
      <c r="I21" s="35">
        <f>SUM(G21/F21*100)</f>
        <v>192.30769230769232</v>
      </c>
    </row>
    <row r="22" spans="1:9" x14ac:dyDescent="0.25">
      <c r="A22" s="4"/>
      <c r="B22" s="29">
        <v>6631</v>
      </c>
      <c r="C22" s="48"/>
      <c r="D22" s="49" t="s">
        <v>51</v>
      </c>
      <c r="E22" s="50">
        <v>4000</v>
      </c>
      <c r="F22" s="50">
        <v>2600</v>
      </c>
      <c r="G22" s="50">
        <v>5000</v>
      </c>
      <c r="H22" s="25">
        <f t="shared" ref="H22" si="7">SUM(G22/E22*100)</f>
        <v>125</v>
      </c>
      <c r="I22" s="35">
        <f>SUM(G22/F22*100)</f>
        <v>192.30769230769232</v>
      </c>
    </row>
    <row r="23" spans="1:9" x14ac:dyDescent="0.25">
      <c r="A23" s="217"/>
      <c r="B23" s="51">
        <v>6632</v>
      </c>
      <c r="C23" s="415"/>
      <c r="D23" s="52" t="s">
        <v>129</v>
      </c>
      <c r="E23" s="218">
        <v>97.16</v>
      </c>
      <c r="F23" s="226"/>
      <c r="G23" s="218"/>
      <c r="H23" s="414"/>
      <c r="I23" s="414"/>
    </row>
    <row r="24" spans="1:9" x14ac:dyDescent="0.25">
      <c r="A24" s="4"/>
      <c r="B24" s="29"/>
      <c r="C24" s="48"/>
      <c r="D24" s="49"/>
      <c r="E24" s="50"/>
      <c r="F24" s="50"/>
      <c r="G24" s="50"/>
      <c r="H24" s="25"/>
      <c r="I24" s="25"/>
    </row>
    <row r="25" spans="1:9" x14ac:dyDescent="0.25">
      <c r="A25" s="2"/>
      <c r="B25" s="31"/>
      <c r="C25" s="32" t="s">
        <v>52</v>
      </c>
      <c r="D25" s="33" t="s">
        <v>53</v>
      </c>
      <c r="E25" s="34">
        <f>SUM(E22:E24)</f>
        <v>4097.16</v>
      </c>
      <c r="F25" s="34">
        <f>SUM(F22:F24)</f>
        <v>2600</v>
      </c>
      <c r="G25" s="34">
        <v>5000</v>
      </c>
      <c r="H25" s="35">
        <f>SUM(G25/E25*100)</f>
        <v>122.03575159378693</v>
      </c>
      <c r="I25" s="35">
        <f t="shared" si="1"/>
        <v>192.30769230769232</v>
      </c>
    </row>
    <row r="26" spans="1:9" ht="45" x14ac:dyDescent="0.25">
      <c r="A26" s="9"/>
      <c r="B26" s="53">
        <v>63</v>
      </c>
      <c r="C26" s="54"/>
      <c r="D26" s="55" t="s">
        <v>130</v>
      </c>
      <c r="E26" s="56">
        <v>2000</v>
      </c>
      <c r="F26" s="56">
        <v>45000</v>
      </c>
      <c r="G26" s="56">
        <v>40000</v>
      </c>
      <c r="H26" s="35">
        <f t="shared" ref="H26:H28" si="8">SUM(G26/E26*100)</f>
        <v>2000</v>
      </c>
      <c r="I26" s="25">
        <f t="shared" si="1"/>
        <v>88.888888888888886</v>
      </c>
    </row>
    <row r="27" spans="1:9" ht="45" x14ac:dyDescent="0.25">
      <c r="A27" s="9"/>
      <c r="B27" s="53">
        <v>633</v>
      </c>
      <c r="C27" s="54"/>
      <c r="D27" s="55" t="s">
        <v>131</v>
      </c>
      <c r="E27" s="56">
        <v>2000</v>
      </c>
      <c r="F27" s="56">
        <v>45000</v>
      </c>
      <c r="G27" s="56">
        <v>40000</v>
      </c>
      <c r="H27" s="35">
        <f t="shared" si="8"/>
        <v>2000</v>
      </c>
      <c r="I27" s="25">
        <f t="shared" si="1"/>
        <v>88.888888888888886</v>
      </c>
    </row>
    <row r="28" spans="1:9" ht="45" x14ac:dyDescent="0.25">
      <c r="A28" s="411"/>
      <c r="B28" s="57">
        <v>6331</v>
      </c>
      <c r="C28" s="412"/>
      <c r="D28" s="413" t="s">
        <v>132</v>
      </c>
      <c r="E28" s="58">
        <v>2000</v>
      </c>
      <c r="F28" s="58">
        <v>45000</v>
      </c>
      <c r="G28" s="58">
        <v>40000</v>
      </c>
      <c r="H28" s="35">
        <f t="shared" si="8"/>
        <v>2000</v>
      </c>
      <c r="I28" s="414">
        <f t="shared" si="1"/>
        <v>88.888888888888886</v>
      </c>
    </row>
    <row r="29" spans="1:9" ht="30" x14ac:dyDescent="0.25">
      <c r="A29" s="2"/>
      <c r="B29" s="31"/>
      <c r="C29" s="32">
        <v>54</v>
      </c>
      <c r="D29" s="33" t="s">
        <v>133</v>
      </c>
      <c r="E29" s="34">
        <v>2000</v>
      </c>
      <c r="F29" s="34">
        <f>F28</f>
        <v>45000</v>
      </c>
      <c r="G29" s="34">
        <v>40000</v>
      </c>
      <c r="H29" s="35"/>
      <c r="I29" s="35">
        <f t="shared" si="1"/>
        <v>88.888888888888886</v>
      </c>
    </row>
    <row r="30" spans="1:9" ht="45" x14ac:dyDescent="0.25">
      <c r="A30" s="5"/>
      <c r="B30" s="26">
        <v>67</v>
      </c>
      <c r="C30" s="27"/>
      <c r="D30" s="28" t="s">
        <v>54</v>
      </c>
      <c r="E30" s="10">
        <f>SUM(E31)</f>
        <v>510981.98</v>
      </c>
      <c r="F30" s="10">
        <v>659000</v>
      </c>
      <c r="G30" s="10">
        <f t="shared" ref="G30" si="9">SUM(G31)</f>
        <v>663143.37</v>
      </c>
      <c r="H30" s="25">
        <f>SUM(G30/E30*100)</f>
        <v>129.77823014424109</v>
      </c>
      <c r="I30" s="25">
        <f t="shared" si="1"/>
        <v>100.62873596358118</v>
      </c>
    </row>
    <row r="31" spans="1:9" ht="60" x14ac:dyDescent="0.25">
      <c r="A31" s="5"/>
      <c r="B31" s="26" t="s">
        <v>55</v>
      </c>
      <c r="C31" s="27"/>
      <c r="D31" s="28" t="s">
        <v>56</v>
      </c>
      <c r="E31" s="10">
        <f>SUM(E32:E33)</f>
        <v>510981.98</v>
      </c>
      <c r="F31" s="10">
        <v>659000</v>
      </c>
      <c r="G31" s="10">
        <f t="shared" ref="G31" si="10">SUM(G32:G33)</f>
        <v>663143.37</v>
      </c>
      <c r="H31" s="25">
        <f t="shared" si="0"/>
        <v>129.77823014424109</v>
      </c>
      <c r="I31" s="25">
        <f t="shared" si="1"/>
        <v>100.62873596358118</v>
      </c>
    </row>
    <row r="32" spans="1:9" ht="45" x14ac:dyDescent="0.25">
      <c r="A32" s="6"/>
      <c r="B32" s="29" t="s">
        <v>57</v>
      </c>
      <c r="C32" s="42"/>
      <c r="D32" s="30" t="s">
        <v>58</v>
      </c>
      <c r="E32" s="11">
        <v>510981.98</v>
      </c>
      <c r="F32" s="369">
        <v>659000</v>
      </c>
      <c r="G32" s="11">
        <v>663143.37</v>
      </c>
      <c r="H32" s="25">
        <f t="shared" si="0"/>
        <v>129.77823014424109</v>
      </c>
      <c r="I32" s="25">
        <f t="shared" si="1"/>
        <v>100.62873596358118</v>
      </c>
    </row>
    <row r="33" spans="1:9" ht="45" x14ac:dyDescent="0.25">
      <c r="A33" s="6"/>
      <c r="B33" s="29" t="s">
        <v>59</v>
      </c>
      <c r="C33" s="42"/>
      <c r="D33" s="30" t="s">
        <v>60</v>
      </c>
      <c r="E33" s="11"/>
      <c r="F33" s="11"/>
      <c r="G33" s="11"/>
      <c r="H33" s="25"/>
      <c r="I33" s="25"/>
    </row>
    <row r="34" spans="1:9" x14ac:dyDescent="0.25">
      <c r="A34" s="2"/>
      <c r="B34" s="2"/>
      <c r="C34" s="32" t="s">
        <v>61</v>
      </c>
      <c r="D34" s="33" t="s">
        <v>62</v>
      </c>
      <c r="E34" s="34">
        <f>SUM(E30)</f>
        <v>510981.98</v>
      </c>
      <c r="F34" s="34">
        <f>SUM(F30)</f>
        <v>659000</v>
      </c>
      <c r="G34" s="34">
        <f>SUM(G30)</f>
        <v>663143.37</v>
      </c>
      <c r="H34" s="35">
        <f t="shared" si="0"/>
        <v>129.77823014424109</v>
      </c>
      <c r="I34" s="35">
        <f t="shared" si="1"/>
        <v>100.62873596358118</v>
      </c>
    </row>
    <row r="35" spans="1:9" x14ac:dyDescent="0.25">
      <c r="A35" s="463" t="s">
        <v>63</v>
      </c>
      <c r="B35" s="463"/>
      <c r="C35" s="463"/>
      <c r="D35" s="463"/>
      <c r="E35" s="60">
        <f>SUM(E11,E15,E19,E25,E34,E29)</f>
        <v>757796.5</v>
      </c>
      <c r="F35" s="60">
        <f>F11+F15+F19+F25+F34+F29</f>
        <v>886160</v>
      </c>
      <c r="G35" s="60">
        <f>SUM(G11,G15,G19,G25,G34+G29)</f>
        <v>981209.11</v>
      </c>
      <c r="H35" s="25">
        <f t="shared" si="0"/>
        <v>129.4818740915272</v>
      </c>
      <c r="I35" s="25">
        <f t="shared" si="1"/>
        <v>110.72595355240588</v>
      </c>
    </row>
    <row r="36" spans="1:9" x14ac:dyDescent="0.25">
      <c r="A36" s="7"/>
      <c r="B36" s="7"/>
      <c r="C36" s="7"/>
      <c r="D36" s="7"/>
      <c r="E36" s="71"/>
      <c r="F36" s="71"/>
      <c r="G36" s="71"/>
      <c r="H36" s="72"/>
      <c r="I36" s="72"/>
    </row>
    <row r="37" spans="1:9" x14ac:dyDescent="0.25">
      <c r="A37" s="7"/>
      <c r="B37" s="7"/>
      <c r="C37" s="7"/>
      <c r="D37" s="7"/>
      <c r="E37" s="71"/>
      <c r="F37" s="71"/>
      <c r="G37" s="71"/>
      <c r="H37" s="72"/>
      <c r="I37" s="72"/>
    </row>
    <row r="38" spans="1:9" x14ac:dyDescent="0.25">
      <c r="A38" s="7"/>
      <c r="B38" s="7"/>
      <c r="C38" s="7"/>
      <c r="D38" s="7"/>
      <c r="E38" s="71"/>
      <c r="F38" s="71"/>
      <c r="G38" s="71"/>
      <c r="H38" s="72"/>
      <c r="I38" s="72"/>
    </row>
    <row r="39" spans="1:9" x14ac:dyDescent="0.25">
      <c r="A39" s="7"/>
      <c r="B39" s="7"/>
      <c r="C39" s="7"/>
      <c r="D39" s="7"/>
      <c r="E39" s="61"/>
      <c r="F39" s="61"/>
      <c r="G39" s="61"/>
      <c r="H39" s="12"/>
      <c r="I39" s="12"/>
    </row>
    <row r="40" spans="1:9" x14ac:dyDescent="0.25">
      <c r="A40" s="464" t="s">
        <v>64</v>
      </c>
      <c r="B40" s="465"/>
      <c r="C40" s="465"/>
      <c r="D40" s="465"/>
      <c r="E40" s="465"/>
      <c r="F40" s="465"/>
      <c r="G40" s="465"/>
      <c r="H40" s="465"/>
      <c r="I40" s="465"/>
    </row>
    <row r="41" spans="1:9" ht="63" x14ac:dyDescent="0.25">
      <c r="A41" s="13" t="s">
        <v>22</v>
      </c>
      <c r="B41" s="13" t="s">
        <v>23</v>
      </c>
      <c r="C41" s="13" t="s">
        <v>24</v>
      </c>
      <c r="D41" s="59" t="s">
        <v>25</v>
      </c>
      <c r="E41" s="18" t="s">
        <v>238</v>
      </c>
      <c r="F41" s="18" t="s">
        <v>240</v>
      </c>
      <c r="G41" s="18" t="s">
        <v>241</v>
      </c>
      <c r="H41" s="13" t="s">
        <v>21</v>
      </c>
      <c r="I41" s="13" t="s">
        <v>21</v>
      </c>
    </row>
    <row r="42" spans="1:9" x14ac:dyDescent="0.25">
      <c r="A42" s="452">
        <v>1</v>
      </c>
      <c r="B42" s="452"/>
      <c r="C42" s="452"/>
      <c r="D42" s="452"/>
      <c r="E42" s="19">
        <v>2</v>
      </c>
      <c r="F42" s="20">
        <v>3</v>
      </c>
      <c r="G42" s="20">
        <v>4</v>
      </c>
      <c r="H42" s="19" t="s">
        <v>26</v>
      </c>
      <c r="I42" s="21" t="s">
        <v>27</v>
      </c>
    </row>
    <row r="43" spans="1:9" x14ac:dyDescent="0.25">
      <c r="A43" s="17">
        <v>9</v>
      </c>
      <c r="B43" s="17"/>
      <c r="C43" s="17"/>
      <c r="D43" s="23" t="s">
        <v>65</v>
      </c>
      <c r="E43" s="24">
        <f>SUM(E44)</f>
        <v>14360.96</v>
      </c>
      <c r="F43" s="22">
        <f t="shared" ref="F43:G45" si="11">SUM(F44)</f>
        <v>1100</v>
      </c>
      <c r="G43" s="24">
        <f t="shared" si="11"/>
        <v>44583.9</v>
      </c>
      <c r="H43" s="25">
        <f>G43/E43*100</f>
        <v>310.4520867685726</v>
      </c>
      <c r="I43" s="25">
        <f>G43/F43*100</f>
        <v>4053.0818181818186</v>
      </c>
    </row>
    <row r="44" spans="1:9" x14ac:dyDescent="0.25">
      <c r="A44" s="17"/>
      <c r="B44" s="27">
        <v>92</v>
      </c>
      <c r="C44" s="17"/>
      <c r="D44" s="23" t="s">
        <v>66</v>
      </c>
      <c r="E44" s="24">
        <f>SUM(E45)</f>
        <v>14360.96</v>
      </c>
      <c r="F44" s="22">
        <f t="shared" si="11"/>
        <v>1100</v>
      </c>
      <c r="G44" s="24">
        <f t="shared" si="11"/>
        <v>44583.9</v>
      </c>
      <c r="H44" s="25">
        <f t="shared" ref="H44:H48" si="12">G44/E44*100</f>
        <v>310.4520867685726</v>
      </c>
      <c r="I44" s="25">
        <f t="shared" ref="I44:I48" si="13">G44/F44*100</f>
        <v>4053.0818181818186</v>
      </c>
    </row>
    <row r="45" spans="1:9" x14ac:dyDescent="0.25">
      <c r="A45" s="17"/>
      <c r="B45" s="27">
        <v>922</v>
      </c>
      <c r="C45" s="17"/>
      <c r="D45" s="62" t="s">
        <v>67</v>
      </c>
      <c r="E45" s="24">
        <f>SUM(E46)</f>
        <v>14360.96</v>
      </c>
      <c r="F45" s="22">
        <f t="shared" si="11"/>
        <v>1100</v>
      </c>
      <c r="G45" s="24">
        <f t="shared" si="11"/>
        <v>44583.9</v>
      </c>
      <c r="H45" s="25">
        <f t="shared" si="12"/>
        <v>310.4520867685726</v>
      </c>
      <c r="I45" s="25">
        <f t="shared" si="13"/>
        <v>4053.0818181818186</v>
      </c>
    </row>
    <row r="46" spans="1:9" x14ac:dyDescent="0.25">
      <c r="A46" s="63"/>
      <c r="B46" s="42">
        <v>9221</v>
      </c>
      <c r="C46" s="63"/>
      <c r="D46" s="64" t="s">
        <v>68</v>
      </c>
      <c r="E46" s="43">
        <f>SUM(E47:E49)</f>
        <v>14360.96</v>
      </c>
      <c r="F46" s="65">
        <f t="shared" ref="F46:G46" si="14">SUM(F47:F49)</f>
        <v>1100</v>
      </c>
      <c r="G46" s="43">
        <f t="shared" si="14"/>
        <v>44583.9</v>
      </c>
      <c r="H46" s="25">
        <f t="shared" si="12"/>
        <v>310.4520867685726</v>
      </c>
      <c r="I46" s="25">
        <f t="shared" si="13"/>
        <v>4053.0818181818186</v>
      </c>
    </row>
    <row r="47" spans="1:9" x14ac:dyDescent="0.25">
      <c r="A47" s="8"/>
      <c r="B47" s="66"/>
      <c r="C47" s="8" t="s">
        <v>69</v>
      </c>
      <c r="D47" s="67" t="s">
        <v>70</v>
      </c>
      <c r="E47" s="69">
        <v>0</v>
      </c>
      <c r="F47" s="68">
        <v>0</v>
      </c>
      <c r="G47" s="69">
        <f>SUM([1]POSEBNI_DIO_!D66)</f>
        <v>0</v>
      </c>
      <c r="H47" s="25"/>
      <c r="I47" s="25"/>
    </row>
    <row r="48" spans="1:9" x14ac:dyDescent="0.25">
      <c r="A48" s="8"/>
      <c r="B48" s="66"/>
      <c r="C48" s="8" t="s">
        <v>71</v>
      </c>
      <c r="D48" s="67" t="s">
        <v>233</v>
      </c>
      <c r="E48" s="69">
        <v>14360.96</v>
      </c>
      <c r="F48" s="68">
        <v>1100</v>
      </c>
      <c r="G48" s="326">
        <v>44583.9</v>
      </c>
      <c r="H48" s="25">
        <f t="shared" si="12"/>
        <v>310.4520867685726</v>
      </c>
      <c r="I48" s="25">
        <f t="shared" si="13"/>
        <v>4053.0818181818186</v>
      </c>
    </row>
    <row r="49" spans="1:9" x14ac:dyDescent="0.25">
      <c r="A49" s="8"/>
      <c r="B49" s="66"/>
      <c r="C49" s="8" t="s">
        <v>72</v>
      </c>
      <c r="D49" s="67" t="s">
        <v>73</v>
      </c>
      <c r="E49" s="69">
        <v>0</v>
      </c>
      <c r="F49" s="68">
        <v>0</v>
      </c>
      <c r="G49" s="69">
        <v>0</v>
      </c>
      <c r="H49" s="70"/>
      <c r="I49" s="70"/>
    </row>
    <row r="61" spans="1:9" ht="15.75" x14ac:dyDescent="0.25">
      <c r="A61" s="450" t="s">
        <v>177</v>
      </c>
      <c r="B61" s="451"/>
      <c r="C61" s="451"/>
      <c r="D61" s="451"/>
      <c r="E61" s="451"/>
      <c r="F61" s="451"/>
      <c r="G61" s="451"/>
      <c r="H61" s="451"/>
      <c r="I61" s="451"/>
    </row>
    <row r="62" spans="1:9" ht="63" x14ac:dyDescent="0.25">
      <c r="A62" s="13" t="s">
        <v>22</v>
      </c>
      <c r="B62" s="13" t="s">
        <v>23</v>
      </c>
      <c r="C62" s="13" t="s">
        <v>24</v>
      </c>
      <c r="D62" s="17" t="s">
        <v>25</v>
      </c>
      <c r="E62" s="18" t="s">
        <v>238</v>
      </c>
      <c r="F62" s="18" t="s">
        <v>240</v>
      </c>
      <c r="G62" s="18" t="s">
        <v>241</v>
      </c>
      <c r="H62" s="13" t="s">
        <v>21</v>
      </c>
      <c r="I62" s="13" t="s">
        <v>21</v>
      </c>
    </row>
    <row r="63" spans="1:9" x14ac:dyDescent="0.25">
      <c r="A63" s="452">
        <v>1</v>
      </c>
      <c r="B63" s="452"/>
      <c r="C63" s="452"/>
      <c r="D63" s="452"/>
      <c r="E63" s="19">
        <v>2</v>
      </c>
      <c r="F63" s="20">
        <v>3</v>
      </c>
      <c r="G63" s="20">
        <v>4</v>
      </c>
      <c r="H63" s="19" t="s">
        <v>26</v>
      </c>
      <c r="I63" s="21" t="s">
        <v>27</v>
      </c>
    </row>
    <row r="64" spans="1:9" x14ac:dyDescent="0.25">
      <c r="A64" s="174">
        <v>3</v>
      </c>
      <c r="B64" s="174"/>
      <c r="C64" s="175"/>
      <c r="D64" s="176" t="s">
        <v>74</v>
      </c>
      <c r="E64" s="177">
        <f>E65+E72+E97+E101+E108+E118+E121+E147+E152+E162+E168</f>
        <v>706869.87999999989</v>
      </c>
      <c r="F64" s="177">
        <f>F65+F72+F97+F101+F108+F118+F121+F147+F152+F162+F168+F90</f>
        <v>887060</v>
      </c>
      <c r="G64" s="177">
        <f>G65+G72+G97+G101+G108+G118+G121+G147+G152+G162+G168</f>
        <v>1016667.6600000001</v>
      </c>
      <c r="H64" s="178">
        <f t="shared" ref="H64:H170" si="15">SUM(G64/E64*100)</f>
        <v>143.82670541854185</v>
      </c>
      <c r="I64" s="178">
        <f t="shared" ref="I64:I168" si="16">SUM(G64/F64*100)</f>
        <v>114.61092372556536</v>
      </c>
    </row>
    <row r="65" spans="1:9" x14ac:dyDescent="0.25">
      <c r="A65" s="179"/>
      <c r="B65" s="180">
        <v>31</v>
      </c>
      <c r="C65" s="179"/>
      <c r="D65" s="181" t="s">
        <v>75</v>
      </c>
      <c r="E65" s="182">
        <f>E66+E68+E70</f>
        <v>382895.83999999997</v>
      </c>
      <c r="F65" s="182">
        <f t="shared" ref="F65:G65" si="17">F66+F68+F70</f>
        <v>538312</v>
      </c>
      <c r="G65" s="182">
        <f t="shared" si="17"/>
        <v>554317.85</v>
      </c>
      <c r="H65" s="183">
        <f t="shared" si="15"/>
        <v>144.76988049804876</v>
      </c>
      <c r="I65" s="183">
        <f t="shared" si="16"/>
        <v>102.97334073919957</v>
      </c>
    </row>
    <row r="66" spans="1:9" x14ac:dyDescent="0.25">
      <c r="A66" s="3"/>
      <c r="B66" s="184">
        <v>311</v>
      </c>
      <c r="C66" s="185"/>
      <c r="D66" s="3" t="s">
        <v>76</v>
      </c>
      <c r="E66" s="47">
        <f>SUM(E67)</f>
        <v>298201.37</v>
      </c>
      <c r="F66" s="47">
        <v>423500</v>
      </c>
      <c r="G66" s="47">
        <v>432653.06</v>
      </c>
      <c r="H66" s="178">
        <f t="shared" si="15"/>
        <v>145.08754939657052</v>
      </c>
      <c r="I66" s="186">
        <f t="shared" si="16"/>
        <v>102.16128925619834</v>
      </c>
    </row>
    <row r="67" spans="1:9" x14ac:dyDescent="0.25">
      <c r="A67" s="185"/>
      <c r="B67" s="187">
        <v>3111</v>
      </c>
      <c r="C67" s="185"/>
      <c r="D67" s="185" t="s">
        <v>77</v>
      </c>
      <c r="E67" s="188">
        <v>298201.37</v>
      </c>
      <c r="F67" s="188">
        <v>423500</v>
      </c>
      <c r="G67" s="188">
        <v>432653.06</v>
      </c>
      <c r="H67" s="189">
        <f t="shared" si="15"/>
        <v>145.08754939657052</v>
      </c>
      <c r="I67" s="186">
        <f t="shared" si="16"/>
        <v>102.16128925619834</v>
      </c>
    </row>
    <row r="68" spans="1:9" x14ac:dyDescent="0.25">
      <c r="A68" s="190"/>
      <c r="B68" s="190">
        <v>312</v>
      </c>
      <c r="C68" s="190"/>
      <c r="D68" s="190" t="s">
        <v>178</v>
      </c>
      <c r="E68" s="191">
        <f>SUM(E69)</f>
        <v>35491.17</v>
      </c>
      <c r="F68" s="191">
        <v>44912</v>
      </c>
      <c r="G68" s="191">
        <v>50245.04</v>
      </c>
      <c r="H68" s="189">
        <f t="shared" si="15"/>
        <v>141.57053712233213</v>
      </c>
      <c r="I68" s="186">
        <f t="shared" si="16"/>
        <v>111.87442109013182</v>
      </c>
    </row>
    <row r="69" spans="1:9" x14ac:dyDescent="0.25">
      <c r="A69" s="185"/>
      <c r="B69" s="187" t="s">
        <v>79</v>
      </c>
      <c r="C69" s="185"/>
      <c r="D69" s="185" t="s">
        <v>178</v>
      </c>
      <c r="E69" s="188">
        <v>35491.17</v>
      </c>
      <c r="F69" s="188">
        <v>44912</v>
      </c>
      <c r="G69" s="188">
        <v>50245.04</v>
      </c>
      <c r="H69" s="189">
        <f t="shared" si="15"/>
        <v>141.57053712233213</v>
      </c>
      <c r="I69" s="186">
        <f t="shared" si="16"/>
        <v>111.87442109013182</v>
      </c>
    </row>
    <row r="70" spans="1:9" x14ac:dyDescent="0.25">
      <c r="A70" s="3"/>
      <c r="B70" s="26">
        <v>313</v>
      </c>
      <c r="C70" s="3"/>
      <c r="D70" s="3" t="s">
        <v>80</v>
      </c>
      <c r="E70" s="193">
        <f>SUM(E71:E71)</f>
        <v>49203.3</v>
      </c>
      <c r="F70" s="193">
        <f t="shared" ref="F70:G70" si="18">SUM(F71:F71)</f>
        <v>69900</v>
      </c>
      <c r="G70" s="193">
        <f t="shared" si="18"/>
        <v>71419.75</v>
      </c>
      <c r="H70" s="178">
        <f t="shared" si="15"/>
        <v>145.15235766706704</v>
      </c>
      <c r="I70" s="186">
        <f t="shared" si="16"/>
        <v>102.17417739628041</v>
      </c>
    </row>
    <row r="71" spans="1:9" x14ac:dyDescent="0.25">
      <c r="A71" s="185"/>
      <c r="B71" s="29">
        <v>3132</v>
      </c>
      <c r="C71" s="185"/>
      <c r="D71" s="185" t="s">
        <v>81</v>
      </c>
      <c r="E71" s="194">
        <v>49203.3</v>
      </c>
      <c r="F71" s="194">
        <v>69900</v>
      </c>
      <c r="G71" s="194">
        <v>71419.75</v>
      </c>
      <c r="H71" s="178">
        <f t="shared" si="15"/>
        <v>145.15235766706704</v>
      </c>
      <c r="I71" s="186">
        <f t="shared" si="16"/>
        <v>102.17417739628041</v>
      </c>
    </row>
    <row r="72" spans="1:9" x14ac:dyDescent="0.25">
      <c r="A72" s="179"/>
      <c r="B72" s="180">
        <v>32</v>
      </c>
      <c r="C72" s="179"/>
      <c r="D72" s="181" t="s">
        <v>83</v>
      </c>
      <c r="E72" s="182">
        <f>E73+E77+E81+E92</f>
        <v>132315.82</v>
      </c>
      <c r="F72" s="182">
        <f>F73+F77+F81+F92</f>
        <v>113188</v>
      </c>
      <c r="G72" s="182">
        <f>G73+G77+G81+G92+G90</f>
        <v>110889.67</v>
      </c>
      <c r="H72" s="183">
        <f t="shared" si="15"/>
        <v>83.806811611793648</v>
      </c>
      <c r="I72" s="183">
        <f t="shared" si="16"/>
        <v>97.969457893062867</v>
      </c>
    </row>
    <row r="73" spans="1:9" x14ac:dyDescent="0.25">
      <c r="A73" s="3"/>
      <c r="B73" s="184">
        <v>321</v>
      </c>
      <c r="C73" s="3"/>
      <c r="D73" s="3" t="s">
        <v>84</v>
      </c>
      <c r="E73" s="47">
        <f>SUM(E75)</f>
        <v>8741</v>
      </c>
      <c r="F73" s="47">
        <v>12500</v>
      </c>
      <c r="G73" s="47">
        <v>10826.5</v>
      </c>
      <c r="H73" s="178">
        <f t="shared" si="15"/>
        <v>123.85882622125615</v>
      </c>
      <c r="I73" s="178">
        <f t="shared" si="16"/>
        <v>86.611999999999995</v>
      </c>
    </row>
    <row r="74" spans="1:9" x14ac:dyDescent="0.25">
      <c r="A74" s="185"/>
      <c r="B74" s="187" t="s">
        <v>85</v>
      </c>
      <c r="C74" s="185"/>
      <c r="D74" s="185" t="s">
        <v>86</v>
      </c>
      <c r="E74" s="188"/>
      <c r="F74" s="188">
        <v>0</v>
      </c>
      <c r="G74" s="188">
        <f>SUM([1]POSEBNI_DIO_!D30)</f>
        <v>0</v>
      </c>
      <c r="H74" s="178"/>
      <c r="I74" s="178"/>
    </row>
    <row r="75" spans="1:9" ht="30" x14ac:dyDescent="0.25">
      <c r="A75" s="185"/>
      <c r="B75" s="187" t="s">
        <v>87</v>
      </c>
      <c r="C75" s="185"/>
      <c r="D75" s="195" t="s">
        <v>88</v>
      </c>
      <c r="E75" s="188">
        <v>8741</v>
      </c>
      <c r="F75" s="188">
        <v>11500</v>
      </c>
      <c r="G75" s="188">
        <v>10021.5</v>
      </c>
      <c r="H75" s="196">
        <f t="shared" ref="H75" si="19">SUM(G75/E75*100)</f>
        <v>114.64935362086717</v>
      </c>
      <c r="I75" s="178">
        <f t="shared" ref="I75" si="20">SUM(G75/F75*100)</f>
        <v>87.143478260869571</v>
      </c>
    </row>
    <row r="76" spans="1:9" ht="30" x14ac:dyDescent="0.25">
      <c r="A76" s="185"/>
      <c r="B76" s="187" t="s">
        <v>249</v>
      </c>
      <c r="C76" s="185"/>
      <c r="D76" s="195" t="s">
        <v>203</v>
      </c>
      <c r="E76" s="188"/>
      <c r="F76" s="188">
        <v>1000</v>
      </c>
      <c r="G76" s="188">
        <v>805</v>
      </c>
      <c r="H76" s="196"/>
      <c r="I76" s="178">
        <f t="shared" si="16"/>
        <v>80.5</v>
      </c>
    </row>
    <row r="77" spans="1:9" x14ac:dyDescent="0.25">
      <c r="A77" s="190"/>
      <c r="B77" s="197" t="s">
        <v>179</v>
      </c>
      <c r="C77" s="190"/>
      <c r="D77" s="190" t="s">
        <v>90</v>
      </c>
      <c r="E77" s="198">
        <f>SUM(E78:E80)</f>
        <v>19607.32</v>
      </c>
      <c r="F77" s="198">
        <v>27000</v>
      </c>
      <c r="G77" s="198">
        <v>19532.37</v>
      </c>
      <c r="H77" s="196">
        <f t="shared" ref="H77:H99" si="21">SUM(G77/E77*100)</f>
        <v>99.6177448014313</v>
      </c>
      <c r="I77" s="178">
        <f>SUM(G77/F77*100)</f>
        <v>72.342111111111109</v>
      </c>
    </row>
    <row r="78" spans="1:9" x14ac:dyDescent="0.25">
      <c r="A78" s="185"/>
      <c r="B78" s="29" t="s">
        <v>115</v>
      </c>
      <c r="C78" s="185"/>
      <c r="D78" s="185" t="s">
        <v>253</v>
      </c>
      <c r="E78" s="194">
        <v>13651.08</v>
      </c>
      <c r="F78" s="194">
        <v>16000</v>
      </c>
      <c r="G78" s="194">
        <v>11474.18</v>
      </c>
      <c r="H78" s="196">
        <f t="shared" si="21"/>
        <v>84.053276370807296</v>
      </c>
      <c r="I78" s="178">
        <f>SUM(G78/F78*100)</f>
        <v>71.713625000000008</v>
      </c>
    </row>
    <row r="79" spans="1:9" x14ac:dyDescent="0.25">
      <c r="A79" s="185"/>
      <c r="B79" s="29" t="s">
        <v>116</v>
      </c>
      <c r="C79" s="185"/>
      <c r="D79" s="185" t="s">
        <v>92</v>
      </c>
      <c r="E79" s="194">
        <v>5306.3</v>
      </c>
      <c r="F79" s="194">
        <v>9000</v>
      </c>
      <c r="G79" s="194">
        <v>6058.19</v>
      </c>
      <c r="H79" s="196">
        <f t="shared" si="21"/>
        <v>114.16976047339953</v>
      </c>
      <c r="I79" s="178">
        <f t="shared" ref="I79:I99" si="22">SUM(G79/F79*100)</f>
        <v>67.313222222222208</v>
      </c>
    </row>
    <row r="80" spans="1:9" x14ac:dyDescent="0.25">
      <c r="A80" s="185"/>
      <c r="B80" s="29" t="s">
        <v>180</v>
      </c>
      <c r="C80" s="185"/>
      <c r="D80" s="185" t="s">
        <v>181</v>
      </c>
      <c r="E80" s="194">
        <v>649.94000000000005</v>
      </c>
      <c r="F80" s="194">
        <v>2000</v>
      </c>
      <c r="G80" s="194">
        <v>2000</v>
      </c>
      <c r="H80" s="196">
        <f t="shared" si="21"/>
        <v>307.72071268117054</v>
      </c>
      <c r="I80" s="178">
        <f t="shared" si="22"/>
        <v>100</v>
      </c>
    </row>
    <row r="81" spans="1:9" x14ac:dyDescent="0.25">
      <c r="A81" s="190"/>
      <c r="B81" s="197" t="s">
        <v>182</v>
      </c>
      <c r="C81" s="190"/>
      <c r="D81" s="190" t="s">
        <v>95</v>
      </c>
      <c r="E81" s="198">
        <f>SUM(E82:E89)</f>
        <v>98244.78</v>
      </c>
      <c r="F81" s="198">
        <v>62648</v>
      </c>
      <c r="G81" s="198">
        <f>SUM(G82:G89)</f>
        <v>66643.78</v>
      </c>
      <c r="H81" s="196">
        <f t="shared" si="21"/>
        <v>67.834423365801214</v>
      </c>
      <c r="I81" s="178">
        <f t="shared" si="22"/>
        <v>106.37814455369686</v>
      </c>
    </row>
    <row r="82" spans="1:9" x14ac:dyDescent="0.25">
      <c r="A82" s="185"/>
      <c r="B82" s="29" t="s">
        <v>118</v>
      </c>
      <c r="C82" s="185"/>
      <c r="D82" s="185" t="s">
        <v>152</v>
      </c>
      <c r="E82" s="194">
        <v>2591.08</v>
      </c>
      <c r="F82" s="194">
        <v>3270</v>
      </c>
      <c r="G82" s="194">
        <v>2881.89</v>
      </c>
      <c r="H82" s="196">
        <f t="shared" si="21"/>
        <v>111.22350525649536</v>
      </c>
      <c r="I82" s="178">
        <f t="shared" si="22"/>
        <v>88.131192660550454</v>
      </c>
    </row>
    <row r="83" spans="1:9" x14ac:dyDescent="0.25">
      <c r="A83" s="185"/>
      <c r="B83" s="29" t="s">
        <v>119</v>
      </c>
      <c r="C83" s="185"/>
      <c r="D83" s="185" t="s">
        <v>125</v>
      </c>
      <c r="E83" s="194">
        <v>1500</v>
      </c>
      <c r="F83" s="194">
        <v>3100</v>
      </c>
      <c r="G83" s="194">
        <v>1542.36</v>
      </c>
      <c r="H83" s="196">
        <f t="shared" si="21"/>
        <v>102.824</v>
      </c>
      <c r="I83" s="178">
        <f t="shared" si="22"/>
        <v>49.753548387096771</v>
      </c>
    </row>
    <row r="84" spans="1:9" x14ac:dyDescent="0.25">
      <c r="A84" s="185"/>
      <c r="B84" s="29" t="s">
        <v>183</v>
      </c>
      <c r="C84" s="185"/>
      <c r="D84" s="185" t="s">
        <v>98</v>
      </c>
      <c r="E84" s="194">
        <v>4690.68</v>
      </c>
      <c r="F84" s="194">
        <v>5780</v>
      </c>
      <c r="G84" s="194">
        <v>5694.61</v>
      </c>
      <c r="H84" s="196">
        <f t="shared" si="21"/>
        <v>121.40265377301371</v>
      </c>
      <c r="I84" s="178">
        <f t="shared" si="22"/>
        <v>98.522664359861594</v>
      </c>
    </row>
    <row r="85" spans="1:9" x14ac:dyDescent="0.25">
      <c r="A85" s="185"/>
      <c r="B85" s="29" t="s">
        <v>184</v>
      </c>
      <c r="C85" s="185"/>
      <c r="D85" s="185" t="s">
        <v>99</v>
      </c>
      <c r="E85" s="194">
        <v>534.12</v>
      </c>
      <c r="F85" s="194">
        <v>870</v>
      </c>
      <c r="G85" s="194">
        <v>609.08000000000004</v>
      </c>
      <c r="H85" s="196">
        <f t="shared" si="21"/>
        <v>114.03429940837266</v>
      </c>
      <c r="I85" s="178">
        <f t="shared" si="22"/>
        <v>70.009195402298857</v>
      </c>
    </row>
    <row r="86" spans="1:9" x14ac:dyDescent="0.25">
      <c r="A86" s="185"/>
      <c r="B86" s="29" t="s">
        <v>185</v>
      </c>
      <c r="C86" s="185"/>
      <c r="D86" s="185" t="s">
        <v>186</v>
      </c>
      <c r="E86" s="194">
        <v>901.51</v>
      </c>
      <c r="F86" s="194">
        <v>1000</v>
      </c>
      <c r="G86" s="194">
        <v>999.9</v>
      </c>
      <c r="H86" s="196">
        <f t="shared" si="21"/>
        <v>110.91391110470209</v>
      </c>
      <c r="I86" s="178">
        <f t="shared" si="22"/>
        <v>99.99</v>
      </c>
    </row>
    <row r="87" spans="1:9" x14ac:dyDescent="0.25">
      <c r="A87" s="185"/>
      <c r="B87" s="29" t="s">
        <v>187</v>
      </c>
      <c r="C87" s="185"/>
      <c r="D87" s="185" t="s">
        <v>102</v>
      </c>
      <c r="E87" s="194">
        <v>84634.47</v>
      </c>
      <c r="F87" s="194">
        <v>44228</v>
      </c>
      <c r="G87" s="194">
        <v>47811.67</v>
      </c>
      <c r="H87" s="196">
        <f t="shared" si="21"/>
        <v>56.491958890981408</v>
      </c>
      <c r="I87" s="178">
        <f t="shared" si="22"/>
        <v>108.10271773537126</v>
      </c>
    </row>
    <row r="88" spans="1:9" x14ac:dyDescent="0.25">
      <c r="A88" s="185"/>
      <c r="B88" s="29" t="s">
        <v>120</v>
      </c>
      <c r="C88" s="185"/>
      <c r="D88" s="185" t="s">
        <v>103</v>
      </c>
      <c r="E88" s="194">
        <v>2784.28</v>
      </c>
      <c r="F88" s="194">
        <v>3700</v>
      </c>
      <c r="G88" s="194">
        <v>3550.27</v>
      </c>
      <c r="H88" s="196">
        <f t="shared" si="21"/>
        <v>127.51124168546266</v>
      </c>
      <c r="I88" s="178">
        <f t="shared" si="22"/>
        <v>95.95324324324325</v>
      </c>
    </row>
    <row r="89" spans="1:9" x14ac:dyDescent="0.25">
      <c r="A89" s="185"/>
      <c r="B89" s="29" t="s">
        <v>121</v>
      </c>
      <c r="C89" s="185"/>
      <c r="D89" s="185" t="s">
        <v>104</v>
      </c>
      <c r="E89" s="194">
        <v>608.64</v>
      </c>
      <c r="F89" s="194">
        <v>700</v>
      </c>
      <c r="G89" s="194">
        <v>3554</v>
      </c>
      <c r="H89" s="196">
        <f t="shared" si="21"/>
        <v>583.92481598317568</v>
      </c>
      <c r="I89" s="178">
        <f t="shared" si="22"/>
        <v>507.71428571428572</v>
      </c>
    </row>
    <row r="90" spans="1:9" s="341" customFormat="1" x14ac:dyDescent="0.25">
      <c r="A90" s="190"/>
      <c r="B90" s="197" t="s">
        <v>250</v>
      </c>
      <c r="C90" s="190"/>
      <c r="D90" s="190" t="s">
        <v>251</v>
      </c>
      <c r="E90" s="198"/>
      <c r="F90" s="198">
        <v>5000</v>
      </c>
      <c r="G90" s="198">
        <v>4997.4799999999996</v>
      </c>
      <c r="H90" s="196"/>
      <c r="I90" s="192">
        <f t="shared" si="22"/>
        <v>99.94959999999999</v>
      </c>
    </row>
    <row r="91" spans="1:9" x14ac:dyDescent="0.25">
      <c r="A91" s="185"/>
      <c r="B91" s="29" t="s">
        <v>252</v>
      </c>
      <c r="C91" s="185"/>
      <c r="D91" s="217" t="s">
        <v>251</v>
      </c>
      <c r="E91" s="194"/>
      <c r="F91" s="194">
        <v>5000</v>
      </c>
      <c r="G91" s="194">
        <v>4997.4799999999996</v>
      </c>
      <c r="H91" s="196"/>
      <c r="I91" s="178">
        <f t="shared" si="22"/>
        <v>99.94959999999999</v>
      </c>
    </row>
    <row r="92" spans="1:9" x14ac:dyDescent="0.25">
      <c r="A92" s="190"/>
      <c r="B92" s="197" t="s">
        <v>188</v>
      </c>
      <c r="C92" s="190"/>
      <c r="D92" s="190" t="s">
        <v>106</v>
      </c>
      <c r="E92" s="198">
        <f>SUM(E93:E96)</f>
        <v>5722.72</v>
      </c>
      <c r="F92" s="198">
        <v>11040</v>
      </c>
      <c r="G92" s="198">
        <f>SUM(G93:G96)</f>
        <v>8889.5400000000009</v>
      </c>
      <c r="H92" s="196">
        <f t="shared" si="21"/>
        <v>155.33767159672325</v>
      </c>
      <c r="I92" s="199">
        <f t="shared" si="22"/>
        <v>80.521195652173915</v>
      </c>
    </row>
    <row r="93" spans="1:9" x14ac:dyDescent="0.25">
      <c r="A93" s="185"/>
      <c r="B93" s="29" t="s">
        <v>189</v>
      </c>
      <c r="C93" s="185"/>
      <c r="D93" s="185" t="s">
        <v>190</v>
      </c>
      <c r="E93" s="194">
        <v>3354.29</v>
      </c>
      <c r="F93" s="194">
        <v>7900</v>
      </c>
      <c r="G93" s="194">
        <v>6209.63</v>
      </c>
      <c r="H93" s="196">
        <f t="shared" si="21"/>
        <v>185.12501900551234</v>
      </c>
      <c r="I93" s="200">
        <f t="shared" si="22"/>
        <v>78.602911392405062</v>
      </c>
    </row>
    <row r="94" spans="1:9" x14ac:dyDescent="0.25">
      <c r="A94" s="185"/>
      <c r="B94" s="29" t="s">
        <v>191</v>
      </c>
      <c r="C94" s="185"/>
      <c r="D94" s="185" t="s">
        <v>110</v>
      </c>
      <c r="E94" s="194">
        <v>465</v>
      </c>
      <c r="F94" s="194">
        <v>910</v>
      </c>
      <c r="G94" s="194">
        <v>761.01</v>
      </c>
      <c r="H94" s="196">
        <f t="shared" si="21"/>
        <v>163.65806451612903</v>
      </c>
      <c r="I94" s="200">
        <f t="shared" si="22"/>
        <v>83.62747252747252</v>
      </c>
    </row>
    <row r="95" spans="1:9" x14ac:dyDescent="0.25">
      <c r="A95" s="185"/>
      <c r="B95" s="29" t="s">
        <v>192</v>
      </c>
      <c r="C95" s="185"/>
      <c r="D95" s="185" t="s">
        <v>193</v>
      </c>
      <c r="E95" s="194">
        <v>239</v>
      </c>
      <c r="F95" s="194">
        <v>240</v>
      </c>
      <c r="G95" s="194">
        <v>238.9</v>
      </c>
      <c r="H95" s="196">
        <f t="shared" si="21"/>
        <v>99.958158995815907</v>
      </c>
      <c r="I95" s="200">
        <f t="shared" si="22"/>
        <v>99.541666666666671</v>
      </c>
    </row>
    <row r="96" spans="1:9" x14ac:dyDescent="0.25">
      <c r="A96" s="185"/>
      <c r="B96" s="29" t="s">
        <v>194</v>
      </c>
      <c r="C96" s="185"/>
      <c r="D96" s="185" t="s">
        <v>109</v>
      </c>
      <c r="E96" s="194">
        <v>1664.43</v>
      </c>
      <c r="F96" s="194">
        <v>1990</v>
      </c>
      <c r="G96" s="194">
        <v>1680</v>
      </c>
      <c r="H96" s="196">
        <f t="shared" si="21"/>
        <v>100.93545538112146</v>
      </c>
      <c r="I96" s="200">
        <f t="shared" si="22"/>
        <v>84.422110552763812</v>
      </c>
    </row>
    <row r="97" spans="1:9" x14ac:dyDescent="0.25">
      <c r="A97" s="201"/>
      <c r="B97" s="202" t="s">
        <v>195</v>
      </c>
      <c r="C97" s="201"/>
      <c r="D97" s="203" t="s">
        <v>111</v>
      </c>
      <c r="E97" s="204">
        <f>SUM(E99)</f>
        <v>1925.56</v>
      </c>
      <c r="F97" s="204">
        <f t="shared" ref="F97:G97" si="23">SUM(F99)</f>
        <v>2500</v>
      </c>
      <c r="G97" s="204">
        <f t="shared" si="23"/>
        <v>2176.81</v>
      </c>
      <c r="H97" s="205">
        <f t="shared" si="21"/>
        <v>113.04815222584598</v>
      </c>
      <c r="I97" s="206">
        <f t="shared" si="22"/>
        <v>87.072399999999988</v>
      </c>
    </row>
    <row r="98" spans="1:9" x14ac:dyDescent="0.25">
      <c r="A98" s="190"/>
      <c r="B98" s="197" t="s">
        <v>196</v>
      </c>
      <c r="C98" s="190"/>
      <c r="D98" s="190" t="s">
        <v>112</v>
      </c>
      <c r="E98" s="198">
        <f>SUM(E99)</f>
        <v>1925.56</v>
      </c>
      <c r="F98" s="198">
        <v>2500</v>
      </c>
      <c r="G98" s="198">
        <v>2176.81</v>
      </c>
      <c r="H98" s="207">
        <f t="shared" si="21"/>
        <v>113.04815222584598</v>
      </c>
      <c r="I98" s="200">
        <f t="shared" si="22"/>
        <v>87.072399999999988</v>
      </c>
    </row>
    <row r="99" spans="1:9" x14ac:dyDescent="0.25">
      <c r="A99" s="185"/>
      <c r="B99" s="29" t="s">
        <v>124</v>
      </c>
      <c r="C99" s="185"/>
      <c r="D99" s="185" t="s">
        <v>242</v>
      </c>
      <c r="E99" s="194">
        <v>1925.56</v>
      </c>
      <c r="F99" s="194">
        <v>2500</v>
      </c>
      <c r="G99" s="194">
        <v>2176.81</v>
      </c>
      <c r="H99" s="207">
        <f t="shared" si="21"/>
        <v>113.04815222584598</v>
      </c>
      <c r="I99" s="200">
        <f t="shared" si="22"/>
        <v>87.072399999999988</v>
      </c>
    </row>
    <row r="100" spans="1:9" x14ac:dyDescent="0.25">
      <c r="A100" s="208"/>
      <c r="B100" s="209"/>
      <c r="C100" s="210" t="s">
        <v>61</v>
      </c>
      <c r="D100" s="211" t="s">
        <v>197</v>
      </c>
      <c r="E100" s="212">
        <f>SUM(E65,E72,E97)</f>
        <v>517137.22</v>
      </c>
      <c r="F100" s="212">
        <f>SUM(F65,F72,F97,F90)</f>
        <v>659000</v>
      </c>
      <c r="G100" s="212">
        <f>SUM(G65,G72,G97)</f>
        <v>667384.33000000007</v>
      </c>
      <c r="H100" s="213">
        <f t="shared" si="15"/>
        <v>129.05362526410303</v>
      </c>
      <c r="I100" s="213">
        <f t="shared" si="16"/>
        <v>101.27228072837633</v>
      </c>
    </row>
    <row r="101" spans="1:9" x14ac:dyDescent="0.25">
      <c r="A101" s="179"/>
      <c r="B101" s="180">
        <v>31</v>
      </c>
      <c r="C101" s="179"/>
      <c r="D101" s="181" t="s">
        <v>75</v>
      </c>
      <c r="E101" s="182">
        <f>E102+E104+E106</f>
        <v>1516.83</v>
      </c>
      <c r="F101" s="182">
        <f>F102+F104+F106</f>
        <v>1510</v>
      </c>
      <c r="G101" s="182">
        <f>G102+G104+G106</f>
        <v>1371.29</v>
      </c>
      <c r="H101" s="214">
        <f t="shared" si="15"/>
        <v>90.404989352794971</v>
      </c>
      <c r="I101" s="214">
        <f t="shared" si="16"/>
        <v>90.81390728476822</v>
      </c>
    </row>
    <row r="102" spans="1:9" x14ac:dyDescent="0.25">
      <c r="A102" s="3"/>
      <c r="B102" s="184">
        <v>311</v>
      </c>
      <c r="C102" s="185"/>
      <c r="D102" s="3" t="s">
        <v>76</v>
      </c>
      <c r="E102" s="47">
        <v>1301.97</v>
      </c>
      <c r="F102" s="47">
        <v>1300</v>
      </c>
      <c r="G102" s="47">
        <v>1177.0999999999999</v>
      </c>
      <c r="H102" s="215">
        <f t="shared" si="15"/>
        <v>90.40914921234743</v>
      </c>
      <c r="I102" s="215">
        <f t="shared" si="16"/>
        <v>90.546153846153842</v>
      </c>
    </row>
    <row r="103" spans="1:9" x14ac:dyDescent="0.25">
      <c r="A103" s="185"/>
      <c r="B103" s="187">
        <v>3111</v>
      </c>
      <c r="C103" s="185"/>
      <c r="D103" s="185" t="s">
        <v>77</v>
      </c>
      <c r="E103" s="188">
        <v>1301.97</v>
      </c>
      <c r="F103" s="188">
        <v>1300</v>
      </c>
      <c r="G103" s="188">
        <v>1177.0999999999999</v>
      </c>
      <c r="H103" s="215">
        <f t="shared" si="15"/>
        <v>90.40914921234743</v>
      </c>
      <c r="I103" s="215">
        <f t="shared" si="16"/>
        <v>90.546153846153842</v>
      </c>
    </row>
    <row r="104" spans="1:9" x14ac:dyDescent="0.25">
      <c r="A104" s="3"/>
      <c r="B104" s="184" t="s">
        <v>198</v>
      </c>
      <c r="C104" s="185"/>
      <c r="D104" s="3" t="s">
        <v>78</v>
      </c>
      <c r="E104" s="47"/>
      <c r="F104" s="47"/>
      <c r="G104" s="47"/>
      <c r="H104" s="215"/>
      <c r="I104" s="215"/>
    </row>
    <row r="105" spans="1:9" x14ac:dyDescent="0.25">
      <c r="A105" s="3"/>
      <c r="B105" s="216" t="s">
        <v>79</v>
      </c>
      <c r="C105" s="185"/>
      <c r="D105" s="217" t="s">
        <v>78</v>
      </c>
      <c r="E105" s="218"/>
      <c r="F105" s="47"/>
      <c r="G105" s="47"/>
      <c r="H105" s="215"/>
      <c r="I105" s="215"/>
    </row>
    <row r="106" spans="1:9" x14ac:dyDescent="0.25">
      <c r="A106" s="3"/>
      <c r="B106" s="219" t="s">
        <v>199</v>
      </c>
      <c r="C106" s="185"/>
      <c r="D106" s="3" t="s">
        <v>80</v>
      </c>
      <c r="E106" s="47">
        <v>214.86</v>
      </c>
      <c r="F106" s="47">
        <v>210</v>
      </c>
      <c r="G106" s="47">
        <v>194.19</v>
      </c>
      <c r="H106" s="215">
        <f t="shared" si="15"/>
        <v>90.379782183747551</v>
      </c>
      <c r="I106" s="215">
        <f t="shared" si="16"/>
        <v>92.471428571428575</v>
      </c>
    </row>
    <row r="107" spans="1:9" x14ac:dyDescent="0.25">
      <c r="A107" s="3"/>
      <c r="B107" s="216" t="s">
        <v>200</v>
      </c>
      <c r="C107" s="185"/>
      <c r="D107" s="217" t="s">
        <v>81</v>
      </c>
      <c r="E107" s="218">
        <v>214.86</v>
      </c>
      <c r="F107" s="218">
        <v>210</v>
      </c>
      <c r="G107" s="218">
        <v>194.19</v>
      </c>
      <c r="H107" s="215">
        <f t="shared" si="15"/>
        <v>90.379782183747551</v>
      </c>
      <c r="I107" s="215">
        <f t="shared" si="16"/>
        <v>92.471428571428575</v>
      </c>
    </row>
    <row r="108" spans="1:9" x14ac:dyDescent="0.25">
      <c r="A108" s="179"/>
      <c r="B108" s="180">
        <v>32</v>
      </c>
      <c r="C108" s="179"/>
      <c r="D108" s="181" t="s">
        <v>83</v>
      </c>
      <c r="E108" s="182">
        <f>E109+E111</f>
        <v>25711.65</v>
      </c>
      <c r="F108" s="182">
        <f>F109+F111+F113</f>
        <v>14800</v>
      </c>
      <c r="G108" s="182">
        <f>G109+G111+G113+G115</f>
        <v>40667.899999999994</v>
      </c>
      <c r="H108" s="183">
        <f t="shared" si="15"/>
        <v>158.16915678301467</v>
      </c>
      <c r="I108" s="183">
        <f t="shared" si="16"/>
        <v>274.78310810810808</v>
      </c>
    </row>
    <row r="109" spans="1:9" x14ac:dyDescent="0.25">
      <c r="A109" s="220"/>
      <c r="B109" s="221" t="s">
        <v>201</v>
      </c>
      <c r="C109" s="220"/>
      <c r="D109" s="222" t="s">
        <v>84</v>
      </c>
      <c r="E109" s="223">
        <v>25711.65</v>
      </c>
      <c r="F109" s="223">
        <v>5500</v>
      </c>
      <c r="G109" s="223">
        <v>33621.449999999997</v>
      </c>
      <c r="H109" s="186">
        <f t="shared" si="15"/>
        <v>130.76348659070888</v>
      </c>
      <c r="I109" s="186">
        <f t="shared" si="16"/>
        <v>611.29909090909086</v>
      </c>
    </row>
    <row r="110" spans="1:9" x14ac:dyDescent="0.25">
      <c r="A110" s="220"/>
      <c r="B110" s="224" t="s">
        <v>85</v>
      </c>
      <c r="C110" s="220"/>
      <c r="D110" s="225" t="s">
        <v>86</v>
      </c>
      <c r="E110" s="226">
        <v>25711.65</v>
      </c>
      <c r="F110" s="226">
        <v>5500</v>
      </c>
      <c r="G110" s="226">
        <v>33621.449999999997</v>
      </c>
      <c r="H110" s="186">
        <f t="shared" si="15"/>
        <v>130.76348659070888</v>
      </c>
      <c r="I110" s="186">
        <f t="shared" si="16"/>
        <v>611.29909090909086</v>
      </c>
    </row>
    <row r="111" spans="1:9" x14ac:dyDescent="0.25">
      <c r="A111" s="3"/>
      <c r="B111" s="184">
        <v>322</v>
      </c>
      <c r="C111" s="3"/>
      <c r="D111" s="3" t="s">
        <v>90</v>
      </c>
      <c r="E111" s="24">
        <f>SUM(E112:E114)</f>
        <v>0</v>
      </c>
      <c r="F111" s="24">
        <v>9300</v>
      </c>
      <c r="G111" s="24"/>
      <c r="H111" s="186"/>
      <c r="I111" s="186">
        <f t="shared" si="16"/>
        <v>0</v>
      </c>
    </row>
    <row r="112" spans="1:9" x14ac:dyDescent="0.25">
      <c r="A112" s="185"/>
      <c r="B112" s="187" t="s">
        <v>115</v>
      </c>
      <c r="C112" s="185"/>
      <c r="D112" s="185" t="s">
        <v>91</v>
      </c>
      <c r="E112" s="43">
        <v>0</v>
      </c>
      <c r="F112" s="43">
        <v>9300</v>
      </c>
      <c r="G112" s="43"/>
      <c r="H112" s="186"/>
      <c r="I112" s="186">
        <f t="shared" si="16"/>
        <v>0</v>
      </c>
    </row>
    <row r="113" spans="1:9" x14ac:dyDescent="0.25">
      <c r="A113" s="190"/>
      <c r="B113" s="227" t="s">
        <v>182</v>
      </c>
      <c r="C113" s="190"/>
      <c r="D113" s="190" t="s">
        <v>95</v>
      </c>
      <c r="E113" s="228"/>
      <c r="F113" s="228"/>
      <c r="G113" s="228">
        <v>6981.45</v>
      </c>
      <c r="H113" s="186"/>
      <c r="I113" s="186"/>
    </row>
    <row r="114" spans="1:9" x14ac:dyDescent="0.25">
      <c r="A114" s="190"/>
      <c r="B114" s="216" t="s">
        <v>187</v>
      </c>
      <c r="C114" s="190"/>
      <c r="D114" s="372" t="s">
        <v>102</v>
      </c>
      <c r="E114" s="228"/>
      <c r="F114" s="229"/>
      <c r="G114" s="229">
        <v>6981.45</v>
      </c>
      <c r="H114" s="186"/>
      <c r="I114" s="186"/>
    </row>
    <row r="115" spans="1:9" s="341" customFormat="1" x14ac:dyDescent="0.25">
      <c r="A115" s="190"/>
      <c r="B115" s="219" t="s">
        <v>188</v>
      </c>
      <c r="C115" s="190"/>
      <c r="D115" s="416" t="s">
        <v>247</v>
      </c>
      <c r="E115" s="228"/>
      <c r="F115" s="228"/>
      <c r="G115" s="228">
        <v>65</v>
      </c>
      <c r="H115" s="417"/>
      <c r="I115" s="417"/>
    </row>
    <row r="116" spans="1:9" x14ac:dyDescent="0.25">
      <c r="A116" s="190"/>
      <c r="B116" s="216" t="s">
        <v>192</v>
      </c>
      <c r="C116" s="190"/>
      <c r="D116" s="372" t="s">
        <v>193</v>
      </c>
      <c r="E116" s="228"/>
      <c r="F116" s="229"/>
      <c r="G116" s="229">
        <v>65</v>
      </c>
      <c r="H116" s="186"/>
      <c r="I116" s="186"/>
    </row>
    <row r="117" spans="1:9" x14ac:dyDescent="0.25">
      <c r="A117" s="208"/>
      <c r="B117" s="209"/>
      <c r="C117" s="210" t="s">
        <v>48</v>
      </c>
      <c r="D117" s="211" t="s">
        <v>202</v>
      </c>
      <c r="E117" s="212">
        <f>SUM(E101,E108)</f>
        <v>27228.480000000003</v>
      </c>
      <c r="F117" s="212">
        <f>SUM(F101,F108)</f>
        <v>16310</v>
      </c>
      <c r="G117" s="212">
        <f>SUM(G101,G108)</f>
        <v>42039.189999999995</v>
      </c>
      <c r="H117" s="230">
        <f t="shared" si="15"/>
        <v>154.39418579369831</v>
      </c>
      <c r="I117" s="230">
        <f t="shared" si="16"/>
        <v>257.75101164929487</v>
      </c>
    </row>
    <row r="118" spans="1:9" x14ac:dyDescent="0.25">
      <c r="A118" s="179"/>
      <c r="B118" s="180">
        <v>31</v>
      </c>
      <c r="C118" s="179"/>
      <c r="D118" s="181" t="s">
        <v>75</v>
      </c>
      <c r="E118" s="182">
        <f>SUM(E119)</f>
        <v>0</v>
      </c>
      <c r="F118" s="182">
        <f>SUM([1]POSEBNI_DIO_!C44)</f>
        <v>0</v>
      </c>
      <c r="G118" s="182">
        <f>SUM(G119)</f>
        <v>1006.27</v>
      </c>
      <c r="H118" s="231"/>
      <c r="I118" s="231"/>
    </row>
    <row r="119" spans="1:9" x14ac:dyDescent="0.25">
      <c r="A119" s="3"/>
      <c r="B119" s="26">
        <v>312</v>
      </c>
      <c r="C119" s="5"/>
      <c r="D119" s="232" t="s">
        <v>78</v>
      </c>
      <c r="E119" s="193">
        <f>SUM(E120)</f>
        <v>0</v>
      </c>
      <c r="F119" s="193"/>
      <c r="G119" s="193">
        <f>SUM(G120)</f>
        <v>1006.27</v>
      </c>
      <c r="H119" s="230"/>
      <c r="I119" s="230"/>
    </row>
    <row r="120" spans="1:9" x14ac:dyDescent="0.25">
      <c r="A120" s="3"/>
      <c r="B120" s="29" t="s">
        <v>79</v>
      </c>
      <c r="C120" s="5"/>
      <c r="D120" s="233" t="s">
        <v>78</v>
      </c>
      <c r="E120" s="194">
        <v>0</v>
      </c>
      <c r="F120" s="194"/>
      <c r="G120" s="194">
        <v>1006.27</v>
      </c>
      <c r="H120" s="230"/>
      <c r="I120" s="230"/>
    </row>
    <row r="121" spans="1:9" x14ac:dyDescent="0.25">
      <c r="A121" s="179"/>
      <c r="B121" s="180">
        <v>32</v>
      </c>
      <c r="C121" s="179"/>
      <c r="D121" s="181" t="s">
        <v>83</v>
      </c>
      <c r="E121" s="182">
        <f>E122+E126+E131+E140+E142</f>
        <v>146879.41999999998</v>
      </c>
      <c r="F121" s="182">
        <f>F122+F126+F131+F140+F142</f>
        <v>149800</v>
      </c>
      <c r="G121" s="182">
        <f>G122+G126+G131+G140+G142</f>
        <v>248849.65</v>
      </c>
      <c r="H121" s="214">
        <f t="shared" si="15"/>
        <v>169.42445034164763</v>
      </c>
      <c r="I121" s="214">
        <f t="shared" si="16"/>
        <v>166.12126168224299</v>
      </c>
    </row>
    <row r="122" spans="1:9" x14ac:dyDescent="0.25">
      <c r="A122" s="3"/>
      <c r="B122" s="36">
        <v>321</v>
      </c>
      <c r="C122" s="5"/>
      <c r="D122" s="232" t="s">
        <v>84</v>
      </c>
      <c r="E122" s="47">
        <v>150</v>
      </c>
      <c r="F122" s="47">
        <v>2200</v>
      </c>
      <c r="G122" s="47">
        <f>G123+G124</f>
        <v>1945.25</v>
      </c>
      <c r="H122" s="178">
        <f t="shared" si="15"/>
        <v>1296.8333333333335</v>
      </c>
      <c r="I122" s="234">
        <f t="shared" si="16"/>
        <v>88.420454545454547</v>
      </c>
    </row>
    <row r="123" spans="1:9" x14ac:dyDescent="0.25">
      <c r="A123" s="217"/>
      <c r="B123" s="235">
        <v>3211</v>
      </c>
      <c r="C123" s="247"/>
      <c r="D123" s="236" t="s">
        <v>86</v>
      </c>
      <c r="E123" s="218"/>
      <c r="F123" s="218">
        <v>2200</v>
      </c>
      <c r="G123" s="218">
        <v>1546.78</v>
      </c>
      <c r="H123" s="178"/>
      <c r="I123" s="234">
        <f t="shared" si="16"/>
        <v>70.308181818181808</v>
      </c>
    </row>
    <row r="124" spans="1:9" x14ac:dyDescent="0.25">
      <c r="A124" s="217"/>
      <c r="B124" s="235">
        <v>3214</v>
      </c>
      <c r="C124" s="247"/>
      <c r="D124" s="236" t="s">
        <v>254</v>
      </c>
      <c r="E124" s="218"/>
      <c r="F124" s="218"/>
      <c r="G124" s="218">
        <v>398.47</v>
      </c>
      <c r="H124" s="178"/>
      <c r="I124" s="234"/>
    </row>
    <row r="125" spans="1:9" x14ac:dyDescent="0.25">
      <c r="A125" s="3"/>
      <c r="B125" s="235">
        <v>3213</v>
      </c>
      <c r="C125" s="5"/>
      <c r="D125" s="236" t="s">
        <v>203</v>
      </c>
      <c r="E125" s="218">
        <v>150</v>
      </c>
      <c r="F125" s="218"/>
      <c r="G125" s="218"/>
      <c r="H125" s="178"/>
      <c r="I125" s="234"/>
    </row>
    <row r="126" spans="1:9" x14ac:dyDescent="0.25">
      <c r="A126" s="3"/>
      <c r="B126" s="36">
        <v>322</v>
      </c>
      <c r="C126" s="5"/>
      <c r="D126" s="232" t="s">
        <v>90</v>
      </c>
      <c r="E126" s="47">
        <f>SUM(E127:E130)</f>
        <v>13483.130000000001</v>
      </c>
      <c r="F126" s="47">
        <f t="shared" ref="F126" si="24">SUM(F127:F130)</f>
        <v>20800</v>
      </c>
      <c r="G126" s="47">
        <f>SUM(G127:G130)</f>
        <v>25074.190000000002</v>
      </c>
      <c r="H126" s="178">
        <f t="shared" si="15"/>
        <v>185.96713077749752</v>
      </c>
      <c r="I126" s="234">
        <f t="shared" si="16"/>
        <v>120.54899038461539</v>
      </c>
    </row>
    <row r="127" spans="1:9" x14ac:dyDescent="0.25">
      <c r="A127" s="185"/>
      <c r="B127" s="39" t="s">
        <v>115</v>
      </c>
      <c r="C127" s="6"/>
      <c r="D127" s="233" t="s">
        <v>91</v>
      </c>
      <c r="E127" s="188">
        <v>11674.69</v>
      </c>
      <c r="F127" s="188">
        <v>18500</v>
      </c>
      <c r="G127" s="188">
        <v>22778.720000000001</v>
      </c>
      <c r="H127" s="178">
        <f t="shared" si="15"/>
        <v>195.11199012564788</v>
      </c>
      <c r="I127" s="234">
        <f t="shared" si="16"/>
        <v>123.12821621621622</v>
      </c>
    </row>
    <row r="128" spans="1:9" x14ac:dyDescent="0.25">
      <c r="A128" s="185"/>
      <c r="B128" s="39" t="s">
        <v>116</v>
      </c>
      <c r="C128" s="6"/>
      <c r="D128" s="233" t="s">
        <v>92</v>
      </c>
      <c r="E128" s="188">
        <v>0</v>
      </c>
      <c r="F128" s="188"/>
      <c r="G128" s="188"/>
      <c r="H128" s="178"/>
      <c r="I128" s="234"/>
    </row>
    <row r="129" spans="1:9" ht="30" x14ac:dyDescent="0.25">
      <c r="A129" s="185"/>
      <c r="B129" s="39" t="s">
        <v>117</v>
      </c>
      <c r="C129" s="6"/>
      <c r="D129" s="30" t="s">
        <v>93</v>
      </c>
      <c r="E129" s="188">
        <v>451.54</v>
      </c>
      <c r="F129" s="188">
        <v>800</v>
      </c>
      <c r="G129" s="188">
        <v>616.33000000000004</v>
      </c>
      <c r="H129" s="189">
        <f t="shared" si="15"/>
        <v>136.49510563848165</v>
      </c>
      <c r="I129" s="234">
        <f t="shared" si="16"/>
        <v>77.041250000000005</v>
      </c>
    </row>
    <row r="130" spans="1:9" x14ac:dyDescent="0.25">
      <c r="A130" s="185"/>
      <c r="B130" s="39">
        <v>3225</v>
      </c>
      <c r="C130" s="6"/>
      <c r="D130" s="233" t="s">
        <v>181</v>
      </c>
      <c r="E130" s="188">
        <v>1356.9</v>
      </c>
      <c r="F130" s="188">
        <v>1500</v>
      </c>
      <c r="G130" s="188">
        <v>1679.14</v>
      </c>
      <c r="H130" s="189">
        <f t="shared" si="15"/>
        <v>123.74824968678607</v>
      </c>
      <c r="I130" s="234">
        <f t="shared" si="16"/>
        <v>111.94266666666668</v>
      </c>
    </row>
    <row r="131" spans="1:9" x14ac:dyDescent="0.25">
      <c r="A131" s="3"/>
      <c r="B131" s="36">
        <v>323</v>
      </c>
      <c r="C131" s="5"/>
      <c r="D131" s="232" t="s">
        <v>95</v>
      </c>
      <c r="E131" s="47">
        <f>SUM(E132:E139)</f>
        <v>115129.33</v>
      </c>
      <c r="F131" s="47">
        <f t="shared" ref="F131" si="25">SUM(F132:F139)</f>
        <v>116800</v>
      </c>
      <c r="G131" s="47">
        <f>SUM(G132:G139)</f>
        <v>201024.83000000002</v>
      </c>
      <c r="H131" s="178">
        <f t="shared" si="15"/>
        <v>174.60783451097996</v>
      </c>
      <c r="I131" s="234">
        <f t="shared" si="16"/>
        <v>172.11029965753426</v>
      </c>
    </row>
    <row r="132" spans="1:9" x14ac:dyDescent="0.25">
      <c r="A132" s="185"/>
      <c r="B132" s="39" t="s">
        <v>118</v>
      </c>
      <c r="C132" s="6"/>
      <c r="D132" s="233" t="s">
        <v>152</v>
      </c>
      <c r="E132" s="188">
        <v>630.32000000000005</v>
      </c>
      <c r="F132" s="188">
        <v>100</v>
      </c>
      <c r="G132" s="188">
        <v>463.58</v>
      </c>
      <c r="H132" s="178">
        <f t="shared" si="15"/>
        <v>73.546769894656677</v>
      </c>
      <c r="I132" s="234">
        <f t="shared" si="16"/>
        <v>463.58</v>
      </c>
    </row>
    <row r="133" spans="1:9" x14ac:dyDescent="0.25">
      <c r="A133" s="185"/>
      <c r="B133" s="39" t="s">
        <v>119</v>
      </c>
      <c r="C133" s="6"/>
      <c r="D133" s="233" t="s">
        <v>125</v>
      </c>
      <c r="E133" s="188">
        <v>3843.99</v>
      </c>
      <c r="F133" s="188">
        <v>1100</v>
      </c>
      <c r="G133" s="188">
        <v>1201.55</v>
      </c>
      <c r="H133" s="178">
        <f t="shared" ref="H133" si="26">SUM(G133/E133*100)</f>
        <v>31.257885686487221</v>
      </c>
      <c r="I133" s="234">
        <f t="shared" si="16"/>
        <v>109.23181818181817</v>
      </c>
    </row>
    <row r="134" spans="1:9" x14ac:dyDescent="0.25">
      <c r="A134" s="185"/>
      <c r="B134" s="39">
        <v>3233</v>
      </c>
      <c r="C134" s="6"/>
      <c r="D134" s="233" t="s">
        <v>98</v>
      </c>
      <c r="E134" s="188">
        <v>4467.91</v>
      </c>
      <c r="F134" s="188">
        <v>10900</v>
      </c>
      <c r="G134" s="188">
        <v>12929.89</v>
      </c>
      <c r="H134" s="178">
        <f t="shared" si="15"/>
        <v>289.39459389289397</v>
      </c>
      <c r="I134" s="234">
        <f t="shared" si="16"/>
        <v>118.62284403669724</v>
      </c>
    </row>
    <row r="135" spans="1:9" x14ac:dyDescent="0.25">
      <c r="A135" s="185"/>
      <c r="B135" s="39" t="s">
        <v>184</v>
      </c>
      <c r="C135" s="6"/>
      <c r="D135" s="233" t="s">
        <v>99</v>
      </c>
      <c r="E135" s="188">
        <v>221.16</v>
      </c>
      <c r="F135" s="188"/>
      <c r="G135" s="188">
        <v>705.43</v>
      </c>
      <c r="H135" s="178">
        <f t="shared" si="15"/>
        <v>318.96816784228611</v>
      </c>
      <c r="I135" s="234"/>
    </row>
    <row r="136" spans="1:9" x14ac:dyDescent="0.25">
      <c r="A136" s="185"/>
      <c r="B136" s="39">
        <v>3236</v>
      </c>
      <c r="C136" s="6"/>
      <c r="D136" s="233" t="s">
        <v>186</v>
      </c>
      <c r="E136" s="188"/>
      <c r="F136" s="188"/>
      <c r="G136" s="188"/>
      <c r="H136" s="178"/>
      <c r="I136" s="234"/>
    </row>
    <row r="137" spans="1:9" x14ac:dyDescent="0.25">
      <c r="A137" s="185"/>
      <c r="B137" s="39">
        <v>3237</v>
      </c>
      <c r="C137" s="6"/>
      <c r="D137" s="233" t="s">
        <v>102</v>
      </c>
      <c r="E137" s="188">
        <v>54077.08</v>
      </c>
      <c r="F137" s="188">
        <v>69000</v>
      </c>
      <c r="G137" s="188">
        <v>141482.95000000001</v>
      </c>
      <c r="H137" s="178">
        <f t="shared" si="15"/>
        <v>261.63200749744624</v>
      </c>
      <c r="I137" s="234">
        <f t="shared" si="16"/>
        <v>205.04775362318841</v>
      </c>
    </row>
    <row r="138" spans="1:9" x14ac:dyDescent="0.25">
      <c r="A138" s="185"/>
      <c r="B138" s="39" t="s">
        <v>120</v>
      </c>
      <c r="C138" s="6"/>
      <c r="D138" s="233" t="s">
        <v>103</v>
      </c>
      <c r="E138" s="188">
        <v>6927.51</v>
      </c>
      <c r="F138" s="188">
        <v>1800</v>
      </c>
      <c r="G138" s="188">
        <v>8088.8</v>
      </c>
      <c r="H138" s="178">
        <f t="shared" si="15"/>
        <v>116.76345469006901</v>
      </c>
      <c r="I138" s="234">
        <f t="shared" si="16"/>
        <v>449.37777777777779</v>
      </c>
    </row>
    <row r="139" spans="1:9" x14ac:dyDescent="0.25">
      <c r="A139" s="185"/>
      <c r="B139" s="39" t="s">
        <v>121</v>
      </c>
      <c r="C139" s="6"/>
      <c r="D139" s="233" t="s">
        <v>104</v>
      </c>
      <c r="E139" s="188">
        <v>44961.36</v>
      </c>
      <c r="F139" s="188">
        <v>33900</v>
      </c>
      <c r="G139" s="188">
        <v>36152.629999999997</v>
      </c>
      <c r="H139" s="189">
        <f t="shared" si="15"/>
        <v>80.408221637423765</v>
      </c>
      <c r="I139" s="234">
        <f t="shared" si="16"/>
        <v>106.64492625368732</v>
      </c>
    </row>
    <row r="140" spans="1:9" x14ac:dyDescent="0.25">
      <c r="A140" s="190"/>
      <c r="B140" s="237">
        <v>324</v>
      </c>
      <c r="C140" s="238"/>
      <c r="D140" s="239" t="s">
        <v>243</v>
      </c>
      <c r="E140" s="191">
        <v>1000.04</v>
      </c>
      <c r="F140" s="191">
        <v>2000</v>
      </c>
      <c r="G140" s="191">
        <v>7306.11</v>
      </c>
      <c r="H140" s="189">
        <f t="shared" si="15"/>
        <v>730.58177672893089</v>
      </c>
      <c r="I140" s="234">
        <f t="shared" si="16"/>
        <v>365.30549999999999</v>
      </c>
    </row>
    <row r="141" spans="1:9" x14ac:dyDescent="0.25">
      <c r="A141" s="185"/>
      <c r="B141" s="240">
        <v>3241</v>
      </c>
      <c r="C141" s="6"/>
      <c r="D141" s="241" t="s">
        <v>243</v>
      </c>
      <c r="E141" s="188">
        <v>1000.04</v>
      </c>
      <c r="F141" s="188">
        <v>2000</v>
      </c>
      <c r="G141" s="188">
        <v>7306.11</v>
      </c>
      <c r="H141" s="189">
        <f t="shared" si="15"/>
        <v>730.58177672893089</v>
      </c>
      <c r="I141" s="234">
        <f t="shared" si="16"/>
        <v>365.30549999999999</v>
      </c>
    </row>
    <row r="142" spans="1:9" x14ac:dyDescent="0.25">
      <c r="A142" s="3"/>
      <c r="B142" s="36">
        <v>329</v>
      </c>
      <c r="C142" s="5"/>
      <c r="D142" s="232" t="s">
        <v>106</v>
      </c>
      <c r="E142" s="47">
        <f>SUM(E143:E146)</f>
        <v>17116.919999999998</v>
      </c>
      <c r="F142" s="47">
        <f t="shared" ref="F142:G142" si="27">SUM(F143:F146)</f>
        <v>8000</v>
      </c>
      <c r="G142" s="47">
        <f t="shared" si="27"/>
        <v>13499.269999999999</v>
      </c>
      <c r="H142" s="189">
        <f t="shared" si="15"/>
        <v>78.865064509269189</v>
      </c>
      <c r="I142" s="234">
        <f t="shared" si="16"/>
        <v>168.74087499999999</v>
      </c>
    </row>
    <row r="143" spans="1:9" x14ac:dyDescent="0.25">
      <c r="A143" s="185"/>
      <c r="B143" s="39">
        <v>3292</v>
      </c>
      <c r="C143" s="6"/>
      <c r="D143" s="30" t="s">
        <v>110</v>
      </c>
      <c r="E143" s="188">
        <v>584.79999999999995</v>
      </c>
      <c r="F143" s="188"/>
      <c r="G143" s="188"/>
      <c r="H143" s="189">
        <f t="shared" si="15"/>
        <v>0</v>
      </c>
      <c r="I143" s="234"/>
    </row>
    <row r="144" spans="1:9" x14ac:dyDescent="0.25">
      <c r="A144" s="185"/>
      <c r="B144" s="39" t="s">
        <v>122</v>
      </c>
      <c r="C144" s="6"/>
      <c r="D144" s="233" t="s">
        <v>108</v>
      </c>
      <c r="E144" s="242">
        <v>16532.12</v>
      </c>
      <c r="F144" s="188">
        <v>8000</v>
      </c>
      <c r="G144" s="188">
        <v>11785.96</v>
      </c>
      <c r="H144" s="189">
        <f t="shared" si="15"/>
        <v>71.291280247179429</v>
      </c>
      <c r="I144" s="234">
        <f t="shared" si="16"/>
        <v>147.3245</v>
      </c>
    </row>
    <row r="145" spans="1:9" x14ac:dyDescent="0.25">
      <c r="A145" s="185"/>
      <c r="B145" s="240">
        <v>3295</v>
      </c>
      <c r="C145" s="6"/>
      <c r="D145" s="243" t="s">
        <v>109</v>
      </c>
      <c r="E145" s="188">
        <v>0</v>
      </c>
      <c r="F145" s="188"/>
      <c r="G145" s="188">
        <v>600.9</v>
      </c>
      <c r="H145" s="189"/>
      <c r="I145" s="234"/>
    </row>
    <row r="146" spans="1:9" x14ac:dyDescent="0.25">
      <c r="A146" s="185"/>
      <c r="B146" s="240" t="s">
        <v>123</v>
      </c>
      <c r="C146" s="6"/>
      <c r="D146" s="243" t="s">
        <v>106</v>
      </c>
      <c r="E146" s="188">
        <v>0</v>
      </c>
      <c r="F146" s="188"/>
      <c r="G146" s="188">
        <v>1112.4100000000001</v>
      </c>
      <c r="H146" s="189"/>
      <c r="I146" s="234"/>
    </row>
    <row r="147" spans="1:9" x14ac:dyDescent="0.25">
      <c r="A147" s="179"/>
      <c r="B147" s="180">
        <v>34</v>
      </c>
      <c r="C147" s="179"/>
      <c r="D147" s="181" t="s">
        <v>111</v>
      </c>
      <c r="E147" s="182"/>
      <c r="F147" s="182"/>
      <c r="G147" s="182">
        <v>288.22000000000003</v>
      </c>
      <c r="H147" s="183"/>
      <c r="I147" s="183"/>
    </row>
    <row r="148" spans="1:9" x14ac:dyDescent="0.25">
      <c r="A148" s="3"/>
      <c r="B148" s="36">
        <v>343</v>
      </c>
      <c r="C148" s="5"/>
      <c r="D148" s="232" t="s">
        <v>112</v>
      </c>
      <c r="E148" s="47">
        <v>0</v>
      </c>
      <c r="F148" s="47">
        <f>SUM([1]POSEBNI_DIO_!C67)</f>
        <v>0</v>
      </c>
      <c r="G148" s="47">
        <v>288.22000000000003</v>
      </c>
      <c r="H148" s="178"/>
      <c r="I148" s="178"/>
    </row>
    <row r="149" spans="1:9" x14ac:dyDescent="0.25">
      <c r="A149" s="185"/>
      <c r="B149" s="39" t="s">
        <v>124</v>
      </c>
      <c r="C149" s="6"/>
      <c r="D149" s="233" t="s">
        <v>113</v>
      </c>
      <c r="E149" s="188">
        <v>0</v>
      </c>
      <c r="F149" s="188"/>
      <c r="G149" s="188">
        <v>288.22000000000003</v>
      </c>
      <c r="H149" s="189"/>
      <c r="I149" s="244"/>
    </row>
    <row r="150" spans="1:9" x14ac:dyDescent="0.25">
      <c r="A150" s="3"/>
      <c r="B150" s="235">
        <v>3432</v>
      </c>
      <c r="C150" s="5"/>
      <c r="D150" s="236" t="s">
        <v>204</v>
      </c>
      <c r="E150" s="218">
        <v>0</v>
      </c>
      <c r="F150" s="218"/>
      <c r="G150" s="218"/>
      <c r="H150" s="245"/>
      <c r="I150" s="245"/>
    </row>
    <row r="151" spans="1:9" x14ac:dyDescent="0.25">
      <c r="A151" s="208"/>
      <c r="B151" s="209"/>
      <c r="C151" s="210" t="s">
        <v>205</v>
      </c>
      <c r="D151" s="211" t="s">
        <v>206</v>
      </c>
      <c r="E151" s="212">
        <f>SUM(E118,E121,E147)</f>
        <v>146879.41999999998</v>
      </c>
      <c r="F151" s="212">
        <f>SUM(F118,F121,F147)</f>
        <v>149800</v>
      </c>
      <c r="G151" s="212">
        <f>SUM(G118,G121,G147)</f>
        <v>250144.13999999998</v>
      </c>
      <c r="H151" s="213">
        <f t="shared" si="15"/>
        <v>170.30577871290615</v>
      </c>
      <c r="I151" s="213">
        <f t="shared" si="16"/>
        <v>166.98540720961282</v>
      </c>
    </row>
    <row r="152" spans="1:9" x14ac:dyDescent="0.25">
      <c r="A152" s="179"/>
      <c r="B152" s="180">
        <v>32</v>
      </c>
      <c r="C152" s="179"/>
      <c r="D152" s="181" t="s">
        <v>83</v>
      </c>
      <c r="E152" s="182">
        <f>SUM(E153,E157)</f>
        <v>9624.76</v>
      </c>
      <c r="F152" s="182">
        <f>F153+F155</f>
        <v>14350</v>
      </c>
      <c r="G152" s="182">
        <f>SUM(G153,G157)</f>
        <v>12100</v>
      </c>
      <c r="H152" s="183">
        <f t="shared" si="15"/>
        <v>125.71742048632902</v>
      </c>
      <c r="I152" s="183">
        <f t="shared" si="16"/>
        <v>84.320557491289193</v>
      </c>
    </row>
    <row r="153" spans="1:9" x14ac:dyDescent="0.25">
      <c r="A153" s="3"/>
      <c r="B153" s="26">
        <v>321</v>
      </c>
      <c r="C153" s="5"/>
      <c r="D153" s="232" t="s">
        <v>84</v>
      </c>
      <c r="E153" s="193">
        <f>SUM(E154)</f>
        <v>2988.62</v>
      </c>
      <c r="F153" s="193">
        <f t="shared" ref="F153" si="28">SUM(F154)</f>
        <v>5000</v>
      </c>
      <c r="G153" s="193">
        <f>SUM(G154)</f>
        <v>3948.73</v>
      </c>
      <c r="H153" s="189">
        <f t="shared" si="15"/>
        <v>132.12552950860263</v>
      </c>
      <c r="I153" s="186">
        <f t="shared" si="16"/>
        <v>78.974600000000009</v>
      </c>
    </row>
    <row r="154" spans="1:9" x14ac:dyDescent="0.25">
      <c r="A154" s="3"/>
      <c r="B154" s="29" t="s">
        <v>85</v>
      </c>
      <c r="C154" s="5"/>
      <c r="D154" s="233" t="s">
        <v>86</v>
      </c>
      <c r="E154" s="194">
        <v>2988.62</v>
      </c>
      <c r="F154" s="194">
        <v>5000</v>
      </c>
      <c r="G154" s="194">
        <v>3948.73</v>
      </c>
      <c r="H154" s="189">
        <f t="shared" si="15"/>
        <v>132.12552950860263</v>
      </c>
      <c r="I154" s="186">
        <f t="shared" si="16"/>
        <v>78.974600000000009</v>
      </c>
    </row>
    <row r="155" spans="1:9" s="341" customFormat="1" x14ac:dyDescent="0.25">
      <c r="A155" s="190"/>
      <c r="B155" s="197" t="s">
        <v>179</v>
      </c>
      <c r="C155" s="238"/>
      <c r="D155" s="286" t="s">
        <v>90</v>
      </c>
      <c r="E155" s="198"/>
      <c r="F155" s="198">
        <v>9350</v>
      </c>
      <c r="G155" s="198"/>
      <c r="H155" s="192"/>
      <c r="I155" s="417"/>
    </row>
    <row r="156" spans="1:9" x14ac:dyDescent="0.25">
      <c r="A156" s="3"/>
      <c r="B156" s="29" t="s">
        <v>115</v>
      </c>
      <c r="C156" s="5"/>
      <c r="D156" s="233" t="s">
        <v>248</v>
      </c>
      <c r="E156" s="194"/>
      <c r="F156" s="194">
        <v>9350</v>
      </c>
      <c r="G156" s="194"/>
      <c r="H156" s="189"/>
      <c r="I156" s="186"/>
    </row>
    <row r="157" spans="1:9" x14ac:dyDescent="0.25">
      <c r="A157" s="3"/>
      <c r="B157" s="26" t="s">
        <v>182</v>
      </c>
      <c r="C157" s="5"/>
      <c r="D157" s="232" t="s">
        <v>95</v>
      </c>
      <c r="E157" s="193">
        <f>SUM(E158:E160)</f>
        <v>6636.14</v>
      </c>
      <c r="F157" s="193">
        <f>SUM(F159)</f>
        <v>0</v>
      </c>
      <c r="G157" s="193">
        <f>SUM(G159)</f>
        <v>8151.27</v>
      </c>
      <c r="H157" s="189">
        <f t="shared" si="15"/>
        <v>122.83149541751681</v>
      </c>
      <c r="I157" s="186"/>
    </row>
    <row r="158" spans="1:9" x14ac:dyDescent="0.25">
      <c r="A158" s="3"/>
      <c r="B158" s="29" t="s">
        <v>183</v>
      </c>
      <c r="C158" s="5"/>
      <c r="D158" s="233" t="s">
        <v>98</v>
      </c>
      <c r="E158" s="194">
        <v>0</v>
      </c>
      <c r="F158" s="194"/>
      <c r="G158" s="194">
        <f>SUM([1]POSEBNI_DIO_!D95,[1]POSEBNI_DIO_!D75)</f>
        <v>0</v>
      </c>
      <c r="H158" s="189"/>
      <c r="I158" s="186"/>
    </row>
    <row r="159" spans="1:9" x14ac:dyDescent="0.25">
      <c r="A159" s="217"/>
      <c r="B159" s="246" t="s">
        <v>187</v>
      </c>
      <c r="C159" s="247"/>
      <c r="D159" s="248" t="s">
        <v>102</v>
      </c>
      <c r="E159" s="249">
        <v>6636.14</v>
      </c>
      <c r="F159" s="249"/>
      <c r="G159" s="249">
        <v>8151.27</v>
      </c>
      <c r="H159" s="245">
        <f t="shared" si="15"/>
        <v>122.83149541751681</v>
      </c>
      <c r="I159" s="186"/>
    </row>
    <row r="160" spans="1:9" x14ac:dyDescent="0.25">
      <c r="A160" s="3"/>
      <c r="B160" s="29" t="s">
        <v>121</v>
      </c>
      <c r="C160" s="5"/>
      <c r="D160" s="30" t="s">
        <v>104</v>
      </c>
      <c r="E160" s="194">
        <v>0</v>
      </c>
      <c r="F160" s="194"/>
      <c r="G160" s="194">
        <f>SUM([1]POSEBNI_DIO_!D77,[1]POSEBNI_DIO_!D97)</f>
        <v>0</v>
      </c>
      <c r="H160" s="196"/>
      <c r="I160" s="186"/>
    </row>
    <row r="161" spans="1:9" x14ac:dyDescent="0.25">
      <c r="A161" s="208"/>
      <c r="B161" s="209"/>
      <c r="C161" s="210" t="s">
        <v>207</v>
      </c>
      <c r="D161" s="250" t="s">
        <v>208</v>
      </c>
      <c r="E161" s="212">
        <f>SUM(E152)</f>
        <v>9624.76</v>
      </c>
      <c r="F161" s="212">
        <f t="shared" ref="F161" si="29">SUM(F152)</f>
        <v>14350</v>
      </c>
      <c r="G161" s="212">
        <f>SUM(G152)</f>
        <v>12100</v>
      </c>
      <c r="H161" s="213">
        <f t="shared" si="15"/>
        <v>125.71742048632902</v>
      </c>
      <c r="I161" s="213">
        <f t="shared" si="16"/>
        <v>84.320557491289193</v>
      </c>
    </row>
    <row r="162" spans="1:9" x14ac:dyDescent="0.25">
      <c r="A162" s="251"/>
      <c r="B162" s="252">
        <v>32</v>
      </c>
      <c r="C162" s="253"/>
      <c r="D162" s="254" t="s">
        <v>83</v>
      </c>
      <c r="E162" s="255">
        <v>2000</v>
      </c>
      <c r="F162" s="256">
        <v>45000</v>
      </c>
      <c r="G162" s="256">
        <v>40000</v>
      </c>
      <c r="H162" s="213">
        <f t="shared" si="15"/>
        <v>2000</v>
      </c>
      <c r="I162" s="257">
        <f t="shared" si="16"/>
        <v>88.888888888888886</v>
      </c>
    </row>
    <row r="163" spans="1:9" x14ac:dyDescent="0.25">
      <c r="A163" s="258"/>
      <c r="B163" s="259">
        <v>322</v>
      </c>
      <c r="C163" s="260"/>
      <c r="D163" s="261" t="s">
        <v>90</v>
      </c>
      <c r="E163" s="262"/>
      <c r="F163" s="263">
        <v>11000</v>
      </c>
      <c r="G163" s="263">
        <v>1938.74</v>
      </c>
      <c r="H163" s="213"/>
      <c r="I163" s="264">
        <f t="shared" si="16"/>
        <v>17.624909090909092</v>
      </c>
    </row>
    <row r="164" spans="1:9" x14ac:dyDescent="0.25">
      <c r="A164" s="265"/>
      <c r="B164" s="266">
        <v>3221</v>
      </c>
      <c r="C164" s="267"/>
      <c r="D164" s="233" t="s">
        <v>248</v>
      </c>
      <c r="E164" s="418"/>
      <c r="F164" s="269">
        <v>11000</v>
      </c>
      <c r="G164" s="269">
        <v>1938.74</v>
      </c>
      <c r="H164" s="213"/>
      <c r="I164" s="264">
        <f t="shared" si="16"/>
        <v>17.624909090909092</v>
      </c>
    </row>
    <row r="165" spans="1:9" x14ac:dyDescent="0.25">
      <c r="A165" s="258"/>
      <c r="B165" s="259">
        <v>323</v>
      </c>
      <c r="C165" s="260"/>
      <c r="D165" s="261" t="s">
        <v>95</v>
      </c>
      <c r="E165" s="262">
        <v>2000</v>
      </c>
      <c r="F165" s="263">
        <v>34000</v>
      </c>
      <c r="G165" s="263">
        <v>38061.26</v>
      </c>
      <c r="H165" s="213">
        <f t="shared" si="15"/>
        <v>1903.0630000000001</v>
      </c>
      <c r="I165" s="264">
        <f t="shared" ref="I165" si="30">SUM(G165/F165*100)</f>
        <v>111.94488235294118</v>
      </c>
    </row>
    <row r="166" spans="1:9" x14ac:dyDescent="0.25">
      <c r="A166" s="265"/>
      <c r="B166" s="266">
        <v>3237</v>
      </c>
      <c r="C166" s="267"/>
      <c r="D166" s="268" t="s">
        <v>102</v>
      </c>
      <c r="E166" s="269">
        <v>2000</v>
      </c>
      <c r="F166" s="269">
        <v>34000</v>
      </c>
      <c r="G166" s="269">
        <v>38061.26</v>
      </c>
      <c r="H166" s="213">
        <f t="shared" si="15"/>
        <v>1903.0630000000001</v>
      </c>
      <c r="I166" s="264">
        <f t="shared" si="16"/>
        <v>111.94488235294118</v>
      </c>
    </row>
    <row r="167" spans="1:9" x14ac:dyDescent="0.25">
      <c r="A167" s="265"/>
      <c r="B167" s="266"/>
      <c r="C167" s="270" t="s">
        <v>209</v>
      </c>
      <c r="D167" s="250" t="s">
        <v>133</v>
      </c>
      <c r="E167" s="271">
        <v>2000</v>
      </c>
      <c r="F167" s="271">
        <v>45000</v>
      </c>
      <c r="G167" s="271">
        <v>40000</v>
      </c>
      <c r="H167" s="213">
        <f t="shared" si="15"/>
        <v>2000</v>
      </c>
      <c r="I167" s="264">
        <f t="shared" si="16"/>
        <v>88.888888888888886</v>
      </c>
    </row>
    <row r="168" spans="1:9" x14ac:dyDescent="0.25">
      <c r="A168" s="251"/>
      <c r="B168" s="252">
        <v>32</v>
      </c>
      <c r="C168" s="253"/>
      <c r="D168" s="254" t="s">
        <v>83</v>
      </c>
      <c r="E168" s="256">
        <v>4000</v>
      </c>
      <c r="F168" s="255">
        <v>2600</v>
      </c>
      <c r="G168" s="256">
        <v>5000</v>
      </c>
      <c r="H168" s="231">
        <f t="shared" si="15"/>
        <v>125</v>
      </c>
      <c r="I168" s="264">
        <f t="shared" si="16"/>
        <v>192.30769230769232</v>
      </c>
    </row>
    <row r="169" spans="1:9" x14ac:dyDescent="0.25">
      <c r="A169" s="258"/>
      <c r="B169" s="259">
        <v>323</v>
      </c>
      <c r="C169" s="260"/>
      <c r="D169" s="261" t="s">
        <v>95</v>
      </c>
      <c r="E169" s="263">
        <v>4000</v>
      </c>
      <c r="F169" s="262">
        <v>2600</v>
      </c>
      <c r="G169" s="263">
        <v>5000</v>
      </c>
      <c r="H169" s="264">
        <f t="shared" si="15"/>
        <v>125</v>
      </c>
      <c r="I169" s="264">
        <f t="shared" ref="I169:I171" si="31">SUM(G169/F169*100)</f>
        <v>192.30769230769232</v>
      </c>
    </row>
    <row r="170" spans="1:9" x14ac:dyDescent="0.25">
      <c r="A170" s="265"/>
      <c r="B170" s="266">
        <v>3237</v>
      </c>
      <c r="C170" s="267"/>
      <c r="D170" s="268" t="s">
        <v>102</v>
      </c>
      <c r="E170" s="269">
        <v>4000</v>
      </c>
      <c r="F170" s="269">
        <v>2600</v>
      </c>
      <c r="G170" s="269">
        <v>5000</v>
      </c>
      <c r="H170" s="264">
        <f t="shared" si="15"/>
        <v>125</v>
      </c>
      <c r="I170" s="264">
        <f t="shared" si="31"/>
        <v>192.30769230769232</v>
      </c>
    </row>
    <row r="171" spans="1:9" x14ac:dyDescent="0.25">
      <c r="A171" s="272"/>
      <c r="B171" s="273"/>
      <c r="C171" s="210" t="s">
        <v>52</v>
      </c>
      <c r="D171" s="211" t="s">
        <v>53</v>
      </c>
      <c r="E171" s="274">
        <v>4000</v>
      </c>
      <c r="F171" s="274">
        <v>2600</v>
      </c>
      <c r="G171" s="274">
        <v>5000</v>
      </c>
      <c r="H171" s="275">
        <f t="shared" ref="H171:H192" si="32">SUM(G171/E171*100)</f>
        <v>125</v>
      </c>
      <c r="I171" s="264">
        <f t="shared" si="31"/>
        <v>192.30769230769232</v>
      </c>
    </row>
    <row r="172" spans="1:9" x14ac:dyDescent="0.25">
      <c r="A172" s="27">
        <v>4</v>
      </c>
      <c r="B172" s="36"/>
      <c r="C172" s="26"/>
      <c r="D172" s="276" t="s">
        <v>210</v>
      </c>
      <c r="E172" s="10">
        <f>E173+E176+E183+E187</f>
        <v>8078.3899999999994</v>
      </c>
      <c r="F172" s="10">
        <f>F173+F176+F183+F187</f>
        <v>200</v>
      </c>
      <c r="G172" s="10">
        <f>G173+G176+G183+G187</f>
        <v>9125.35</v>
      </c>
      <c r="H172" s="277">
        <f t="shared" si="32"/>
        <v>112.96000812042995</v>
      </c>
      <c r="I172" s="264">
        <f t="shared" ref="I172" si="33">SUM(G172/F172*100)</f>
        <v>4562.6750000000002</v>
      </c>
    </row>
    <row r="173" spans="1:9" x14ac:dyDescent="0.25">
      <c r="A173" s="278"/>
      <c r="B173" s="279">
        <v>41</v>
      </c>
      <c r="C173" s="280"/>
      <c r="D173" s="281" t="s">
        <v>244</v>
      </c>
      <c r="E173" s="282"/>
      <c r="F173" s="283"/>
      <c r="G173" s="283"/>
      <c r="H173" s="284"/>
      <c r="I173" s="284"/>
    </row>
    <row r="174" spans="1:9" x14ac:dyDescent="0.25">
      <c r="A174" s="272"/>
      <c r="B174" s="285">
        <v>412</v>
      </c>
      <c r="C174" s="273"/>
      <c r="D174" s="286" t="s">
        <v>212</v>
      </c>
      <c r="E174" s="287"/>
      <c r="F174" s="288"/>
      <c r="G174" s="288"/>
      <c r="H174" s="178"/>
      <c r="I174" s="178"/>
    </row>
    <row r="175" spans="1:9" x14ac:dyDescent="0.25">
      <c r="A175" s="272"/>
      <c r="B175" s="235">
        <v>4126</v>
      </c>
      <c r="C175" s="273"/>
      <c r="D175" s="236" t="s">
        <v>213</v>
      </c>
      <c r="E175" s="287"/>
      <c r="F175" s="288"/>
      <c r="G175" s="288"/>
      <c r="H175" s="178"/>
      <c r="I175" s="178"/>
    </row>
    <row r="176" spans="1:9" x14ac:dyDescent="0.25">
      <c r="A176" s="278"/>
      <c r="B176" s="279">
        <v>42</v>
      </c>
      <c r="C176" s="280"/>
      <c r="D176" s="281" t="s">
        <v>211</v>
      </c>
      <c r="E176" s="289">
        <v>7981.23</v>
      </c>
      <c r="F176" s="289">
        <v>200</v>
      </c>
      <c r="G176" s="289">
        <v>9125.35</v>
      </c>
      <c r="H176" s="284">
        <f>SUM(G176/E176*100)</f>
        <v>114.33513380769631</v>
      </c>
      <c r="I176" s="284">
        <f>SUM(G176/F176*100)</f>
        <v>4562.6750000000002</v>
      </c>
    </row>
    <row r="177" spans="1:9" x14ac:dyDescent="0.25">
      <c r="A177" s="272"/>
      <c r="B177" s="285">
        <v>422</v>
      </c>
      <c r="C177" s="273"/>
      <c r="D177" s="286" t="s">
        <v>127</v>
      </c>
      <c r="E177" s="290">
        <f>SUM(E178:E181)</f>
        <v>7981.2300000000005</v>
      </c>
      <c r="F177" s="290">
        <f t="shared" ref="F177:G177" si="34">SUM(F178:F181)</f>
        <v>200</v>
      </c>
      <c r="G177" s="290">
        <f t="shared" si="34"/>
        <v>9125.35</v>
      </c>
      <c r="H177" s="178">
        <f>SUM(G177/E177*100)</f>
        <v>114.33513380769631</v>
      </c>
      <c r="I177" s="178">
        <f>SUM(G177/F177*100)</f>
        <v>4562.6750000000002</v>
      </c>
    </row>
    <row r="178" spans="1:9" x14ac:dyDescent="0.25">
      <c r="A178" s="272"/>
      <c r="B178" s="235">
        <v>4221</v>
      </c>
      <c r="C178" s="273"/>
      <c r="D178" s="236" t="s">
        <v>214</v>
      </c>
      <c r="E178" s="291">
        <v>4915.8500000000004</v>
      </c>
      <c r="F178" s="291"/>
      <c r="G178" s="291">
        <v>4846.3599999999997</v>
      </c>
      <c r="H178" s="178">
        <f t="shared" si="32"/>
        <v>98.586409267980088</v>
      </c>
      <c r="I178" s="178"/>
    </row>
    <row r="179" spans="1:9" x14ac:dyDescent="0.25">
      <c r="A179" s="272"/>
      <c r="B179" s="235">
        <v>4222</v>
      </c>
      <c r="C179" s="273"/>
      <c r="D179" s="236" t="s">
        <v>128</v>
      </c>
      <c r="E179" s="291">
        <v>0</v>
      </c>
      <c r="F179" s="292">
        <v>200</v>
      </c>
      <c r="G179" s="291">
        <v>1073.33</v>
      </c>
      <c r="H179" s="178"/>
      <c r="I179" s="178">
        <f t="shared" ref="I179:I192" si="35">SUM(G179/F179*100)</f>
        <v>536.66499999999996</v>
      </c>
    </row>
    <row r="180" spans="1:9" x14ac:dyDescent="0.25">
      <c r="A180" s="272"/>
      <c r="B180" s="235">
        <v>4226</v>
      </c>
      <c r="C180" s="273"/>
      <c r="D180" s="236" t="s">
        <v>215</v>
      </c>
      <c r="E180" s="291">
        <v>381.25</v>
      </c>
      <c r="F180" s="292"/>
      <c r="G180" s="292">
        <v>286.73</v>
      </c>
      <c r="H180" s="178">
        <f t="shared" si="32"/>
        <v>75.207868852459029</v>
      </c>
      <c r="I180" s="178"/>
    </row>
    <row r="181" spans="1:9" x14ac:dyDescent="0.25">
      <c r="A181" s="272"/>
      <c r="B181" s="235">
        <v>4227</v>
      </c>
      <c r="C181" s="273"/>
      <c r="D181" s="236" t="s">
        <v>216</v>
      </c>
      <c r="E181" s="291">
        <v>2684.13</v>
      </c>
      <c r="F181" s="292"/>
      <c r="G181" s="292">
        <v>2918.93</v>
      </c>
      <c r="H181" s="178">
        <f t="shared" si="32"/>
        <v>108.74771341179451</v>
      </c>
      <c r="I181" s="178"/>
    </row>
    <row r="182" spans="1:9" x14ac:dyDescent="0.25">
      <c r="A182" s="272"/>
      <c r="B182" s="273"/>
      <c r="C182" s="210" t="s">
        <v>205</v>
      </c>
      <c r="D182" s="211" t="s">
        <v>206</v>
      </c>
      <c r="E182" s="274">
        <f>E173+E176</f>
        <v>7981.23</v>
      </c>
      <c r="F182" s="274">
        <f>F173+F176</f>
        <v>200</v>
      </c>
      <c r="G182" s="274">
        <f>G173+G176</f>
        <v>9125.35</v>
      </c>
      <c r="H182" s="275">
        <f t="shared" si="32"/>
        <v>114.33513380769631</v>
      </c>
      <c r="I182" s="275">
        <f t="shared" si="35"/>
        <v>4562.6750000000002</v>
      </c>
    </row>
    <row r="183" spans="1:9" x14ac:dyDescent="0.25">
      <c r="A183" s="179"/>
      <c r="B183" s="180">
        <v>42</v>
      </c>
      <c r="C183" s="179"/>
      <c r="D183" s="181" t="s">
        <v>245</v>
      </c>
      <c r="E183" s="182"/>
      <c r="F183" s="293"/>
      <c r="G183" s="293"/>
      <c r="H183" s="294" t="e">
        <f t="shared" si="32"/>
        <v>#DIV/0!</v>
      </c>
      <c r="I183" s="183"/>
    </row>
    <row r="184" spans="1:9" x14ac:dyDescent="0.25">
      <c r="A184" s="220"/>
      <c r="B184" s="184">
        <v>422</v>
      </c>
      <c r="C184" s="3"/>
      <c r="D184" s="3" t="s">
        <v>127</v>
      </c>
      <c r="E184" s="295">
        <f>SUM(E185)</f>
        <v>0</v>
      </c>
      <c r="F184" s="295"/>
      <c r="G184" s="295"/>
      <c r="H184" s="275"/>
      <c r="I184" s="186"/>
    </row>
    <row r="185" spans="1:9" x14ac:dyDescent="0.25">
      <c r="A185" s="296"/>
      <c r="B185" s="187" t="s">
        <v>217</v>
      </c>
      <c r="C185" s="185"/>
      <c r="D185" s="185" t="s">
        <v>214</v>
      </c>
      <c r="E185" s="297">
        <v>0</v>
      </c>
      <c r="F185" s="297"/>
      <c r="G185" s="297"/>
      <c r="H185" s="275"/>
      <c r="I185" s="186"/>
    </row>
    <row r="186" spans="1:9" x14ac:dyDescent="0.25">
      <c r="A186" s="272"/>
      <c r="B186" s="273"/>
      <c r="C186" s="210" t="s">
        <v>48</v>
      </c>
      <c r="D186" s="211" t="s">
        <v>202</v>
      </c>
      <c r="E186" s="274">
        <v>0</v>
      </c>
      <c r="F186" s="298"/>
      <c r="G186" s="298"/>
      <c r="H186" s="275"/>
      <c r="I186" s="275"/>
    </row>
    <row r="187" spans="1:9" x14ac:dyDescent="0.25">
      <c r="A187" s="278"/>
      <c r="B187" s="180">
        <v>42</v>
      </c>
      <c r="C187" s="280"/>
      <c r="D187" s="181" t="s">
        <v>245</v>
      </c>
      <c r="E187" s="293">
        <f>SUM(E188)</f>
        <v>97.16</v>
      </c>
      <c r="F187" s="293"/>
      <c r="G187" s="293">
        <f>SUM(G188)</f>
        <v>0</v>
      </c>
      <c r="H187" s="294"/>
      <c r="I187" s="299"/>
    </row>
    <row r="188" spans="1:9" x14ac:dyDescent="0.25">
      <c r="A188" s="272"/>
      <c r="B188" s="184">
        <v>422</v>
      </c>
      <c r="C188" s="210"/>
      <c r="D188" s="3" t="s">
        <v>127</v>
      </c>
      <c r="E188" s="300">
        <f>SUM(E189)</f>
        <v>97.16</v>
      </c>
      <c r="F188" s="295"/>
      <c r="G188" s="300">
        <f>SUM(G189)</f>
        <v>0</v>
      </c>
      <c r="H188" s="275"/>
      <c r="I188" s="275"/>
    </row>
    <row r="189" spans="1:9" x14ac:dyDescent="0.25">
      <c r="A189" s="272"/>
      <c r="B189" s="187" t="s">
        <v>217</v>
      </c>
      <c r="C189" s="210"/>
      <c r="D189" s="185" t="s">
        <v>214</v>
      </c>
      <c r="E189" s="295">
        <v>97.16</v>
      </c>
      <c r="F189" s="297"/>
      <c r="G189" s="295"/>
      <c r="H189" s="275"/>
      <c r="I189" s="275"/>
    </row>
    <row r="190" spans="1:9" x14ac:dyDescent="0.25">
      <c r="A190" s="272"/>
      <c r="B190" s="184"/>
      <c r="C190" s="210" t="s">
        <v>52</v>
      </c>
      <c r="D190" s="211" t="s">
        <v>53</v>
      </c>
      <c r="E190" s="301">
        <v>97.16</v>
      </c>
      <c r="F190" s="298">
        <f t="shared" ref="F190" si="36">SUM(F187)</f>
        <v>0</v>
      </c>
      <c r="G190" s="301"/>
      <c r="H190" s="275"/>
      <c r="I190" s="275"/>
    </row>
    <row r="191" spans="1:9" x14ac:dyDescent="0.25">
      <c r="A191" s="272"/>
      <c r="B191" s="187"/>
      <c r="C191" s="210"/>
      <c r="D191" s="185"/>
      <c r="E191" s="298"/>
      <c r="F191" s="298"/>
      <c r="G191" s="298"/>
      <c r="H191" s="275"/>
      <c r="I191" s="275"/>
    </row>
    <row r="192" spans="1:9" x14ac:dyDescent="0.25">
      <c r="A192" s="453" t="s">
        <v>175</v>
      </c>
      <c r="B192" s="453"/>
      <c r="C192" s="453"/>
      <c r="D192" s="453"/>
      <c r="E192" s="193">
        <f>E64+E172</f>
        <v>714948.2699999999</v>
      </c>
      <c r="F192" s="193">
        <f>F64+F172</f>
        <v>887260</v>
      </c>
      <c r="G192" s="193">
        <f>G64+G172</f>
        <v>1025793.0100000001</v>
      </c>
      <c r="H192" s="275">
        <f t="shared" si="32"/>
        <v>143.47793442454241</v>
      </c>
      <c r="I192" s="275">
        <f t="shared" si="35"/>
        <v>115.61357550210762</v>
      </c>
    </row>
    <row r="193" spans="1:9" x14ac:dyDescent="0.25">
      <c r="A193" s="12"/>
      <c r="B193" s="12"/>
      <c r="C193" s="12"/>
      <c r="D193" s="12"/>
      <c r="E193" s="302"/>
      <c r="F193" s="12"/>
      <c r="G193" s="12"/>
      <c r="H193" s="12"/>
      <c r="I193" s="12"/>
    </row>
    <row r="194" spans="1:9" x14ac:dyDescent="0.25">
      <c r="A194" s="12"/>
      <c r="B194" s="12"/>
      <c r="C194" s="12"/>
      <c r="D194" s="12"/>
      <c r="E194" s="302"/>
      <c r="F194" s="12"/>
      <c r="G194" s="12"/>
      <c r="H194" s="12"/>
      <c r="I194" s="12"/>
    </row>
    <row r="195" spans="1:9" x14ac:dyDescent="0.25">
      <c r="A195" s="12"/>
      <c r="B195" s="12"/>
      <c r="C195" s="12"/>
      <c r="D195" s="12"/>
      <c r="E195" s="302"/>
      <c r="F195" s="12"/>
      <c r="G195" s="12"/>
      <c r="H195" s="12"/>
      <c r="I195" s="12"/>
    </row>
    <row r="196" spans="1:9" x14ac:dyDescent="0.25">
      <c r="A196" s="12"/>
      <c r="B196" s="12"/>
      <c r="C196" s="12"/>
      <c r="D196" s="12"/>
      <c r="E196" s="302"/>
      <c r="F196" s="12"/>
      <c r="G196" s="12"/>
      <c r="H196" s="12"/>
      <c r="I196" s="12"/>
    </row>
    <row r="197" spans="1:9" x14ac:dyDescent="0.25">
      <c r="A197" s="12"/>
      <c r="B197" s="12"/>
      <c r="C197" s="12"/>
      <c r="D197" s="12"/>
      <c r="E197" s="302"/>
      <c r="F197" s="12"/>
      <c r="G197" s="12"/>
      <c r="H197" s="12"/>
      <c r="I197" s="12"/>
    </row>
    <row r="198" spans="1:9" x14ac:dyDescent="0.25">
      <c r="A198" s="12"/>
      <c r="B198" s="12"/>
      <c r="C198" s="12"/>
      <c r="D198" s="12"/>
      <c r="E198" s="302"/>
      <c r="F198" s="12"/>
      <c r="G198" s="12"/>
      <c r="H198" s="12"/>
      <c r="I198" s="12"/>
    </row>
    <row r="199" spans="1:9" ht="15.75" x14ac:dyDescent="0.25">
      <c r="A199" s="454" t="s">
        <v>218</v>
      </c>
      <c r="B199" s="455"/>
      <c r="C199" s="455"/>
      <c r="D199" s="455"/>
      <c r="E199" s="455"/>
      <c r="F199" s="455"/>
      <c r="G199" s="455"/>
      <c r="H199" s="455"/>
      <c r="I199" s="456"/>
    </row>
    <row r="200" spans="1:9" ht="60" x14ac:dyDescent="0.25">
      <c r="A200" s="303" t="s">
        <v>22</v>
      </c>
      <c r="B200" s="13" t="s">
        <v>23</v>
      </c>
      <c r="C200" s="303" t="s">
        <v>24</v>
      </c>
      <c r="D200" s="303" t="s">
        <v>25</v>
      </c>
      <c r="E200" s="304" t="s">
        <v>236</v>
      </c>
      <c r="F200" s="304" t="s">
        <v>246</v>
      </c>
      <c r="G200" s="304" t="s">
        <v>235</v>
      </c>
      <c r="H200" s="305" t="s">
        <v>21</v>
      </c>
      <c r="I200" s="305" t="s">
        <v>21</v>
      </c>
    </row>
    <row r="201" spans="1:9" x14ac:dyDescent="0.25">
      <c r="A201" s="457">
        <v>1</v>
      </c>
      <c r="B201" s="458"/>
      <c r="C201" s="458"/>
      <c r="D201" s="459"/>
      <c r="E201" s="306">
        <v>2</v>
      </c>
      <c r="F201" s="307">
        <v>3</v>
      </c>
      <c r="G201" s="307">
        <v>4</v>
      </c>
      <c r="H201" s="306" t="s">
        <v>26</v>
      </c>
      <c r="I201" s="308" t="s">
        <v>27</v>
      </c>
    </row>
    <row r="202" spans="1:9" x14ac:dyDescent="0.25">
      <c r="A202" s="309" t="s">
        <v>219</v>
      </c>
      <c r="B202" s="309"/>
      <c r="C202" s="309"/>
      <c r="D202" s="310" t="s">
        <v>220</v>
      </c>
      <c r="E202" s="311">
        <f>SUM(E203)</f>
        <v>0</v>
      </c>
      <c r="F202" s="312">
        <f t="shared" ref="F202:F205" si="37">SUM(F203)</f>
        <v>0</v>
      </c>
      <c r="G202" s="312"/>
      <c r="H202" s="313"/>
      <c r="I202" s="313"/>
    </row>
    <row r="203" spans="1:9" x14ac:dyDescent="0.25">
      <c r="A203" s="309"/>
      <c r="B203" s="309" t="s">
        <v>221</v>
      </c>
      <c r="C203" s="309"/>
      <c r="D203" s="314" t="s">
        <v>66</v>
      </c>
      <c r="E203" s="311">
        <f>SUM(E204)</f>
        <v>0</v>
      </c>
      <c r="F203" s="312">
        <f t="shared" si="37"/>
        <v>0</v>
      </c>
      <c r="G203" s="312"/>
      <c r="H203" s="313"/>
      <c r="I203" s="313"/>
    </row>
    <row r="204" spans="1:9" x14ac:dyDescent="0.25">
      <c r="A204" s="309"/>
      <c r="B204" s="309" t="s">
        <v>222</v>
      </c>
      <c r="C204" s="309"/>
      <c r="D204" s="314" t="s">
        <v>67</v>
      </c>
      <c r="E204" s="311">
        <f>SUM(E205)</f>
        <v>0</v>
      </c>
      <c r="F204" s="312">
        <f t="shared" si="37"/>
        <v>0</v>
      </c>
      <c r="G204" s="312"/>
      <c r="H204" s="313"/>
      <c r="I204" s="313"/>
    </row>
    <row r="205" spans="1:9" x14ac:dyDescent="0.25">
      <c r="A205" s="315"/>
      <c r="B205" s="315" t="s">
        <v>223</v>
      </c>
      <c r="C205" s="315"/>
      <c r="D205" s="316" t="s">
        <v>224</v>
      </c>
      <c r="E205" s="317"/>
      <c r="F205" s="318">
        <f t="shared" si="37"/>
        <v>0</v>
      </c>
      <c r="G205" s="318"/>
      <c r="H205" s="319"/>
      <c r="I205" s="319"/>
    </row>
    <row r="206" spans="1:9" x14ac:dyDescent="0.25">
      <c r="A206" s="320"/>
      <c r="B206" s="320"/>
      <c r="C206" s="321">
        <v>11</v>
      </c>
      <c r="D206" s="322" t="s">
        <v>225</v>
      </c>
      <c r="E206" s="323"/>
      <c r="F206" s="324">
        <v>0</v>
      </c>
      <c r="G206" s="324"/>
      <c r="H206" s="325"/>
      <c r="I206" s="325"/>
    </row>
  </sheetData>
  <mergeCells count="11">
    <mergeCell ref="A42:D42"/>
    <mergeCell ref="A1:I1"/>
    <mergeCell ref="A2:I2"/>
    <mergeCell ref="A4:D4"/>
    <mergeCell ref="A35:D35"/>
    <mergeCell ref="A40:I40"/>
    <mergeCell ref="A61:I61"/>
    <mergeCell ref="A63:D63"/>
    <mergeCell ref="A192:D192"/>
    <mergeCell ref="A199:I199"/>
    <mergeCell ref="A201:D20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AD30A-E3C4-4BA4-B3EE-A4CE6394DF4A}">
  <dimension ref="A1:F14"/>
  <sheetViews>
    <sheetView workbookViewId="0">
      <selection activeCell="D14" sqref="D14"/>
    </sheetView>
  </sheetViews>
  <sheetFormatPr defaultRowHeight="15" x14ac:dyDescent="0.25"/>
  <cols>
    <col min="1" max="1" width="17.85546875" customWidth="1"/>
    <col min="2" max="2" width="13.85546875" customWidth="1"/>
    <col min="3" max="3" width="16.28515625" customWidth="1"/>
    <col min="4" max="4" width="13.5703125" customWidth="1"/>
  </cols>
  <sheetData>
    <row r="1" spans="1:6" ht="15.75" x14ac:dyDescent="0.25">
      <c r="A1" s="466"/>
      <c r="B1" s="466"/>
      <c r="C1" s="466"/>
      <c r="D1" s="466"/>
      <c r="E1" s="466"/>
      <c r="F1" s="466"/>
    </row>
    <row r="2" spans="1:6" ht="15.75" x14ac:dyDescent="0.25">
      <c r="A2" s="466" t="s">
        <v>259</v>
      </c>
      <c r="B2" s="466"/>
      <c r="C2" s="466"/>
      <c r="D2" s="466"/>
      <c r="E2" s="466"/>
      <c r="F2" s="466"/>
    </row>
    <row r="3" spans="1:6" ht="15.75" x14ac:dyDescent="0.25">
      <c r="A3" s="466" t="s">
        <v>134</v>
      </c>
      <c r="B3" s="466"/>
      <c r="C3" s="466"/>
      <c r="D3" s="466"/>
      <c r="E3" s="467"/>
      <c r="F3" s="467"/>
    </row>
    <row r="4" spans="1:6" ht="15.75" x14ac:dyDescent="0.25">
      <c r="A4" s="73"/>
      <c r="B4" s="73"/>
      <c r="C4" s="73"/>
      <c r="D4" s="73"/>
      <c r="E4" s="74"/>
      <c r="F4" s="74"/>
    </row>
    <row r="5" spans="1:6" ht="15.75" x14ac:dyDescent="0.25">
      <c r="A5" s="466" t="s">
        <v>135</v>
      </c>
      <c r="B5" s="466"/>
      <c r="C5" s="466"/>
      <c r="D5" s="468"/>
      <c r="E5" s="468"/>
      <c r="F5" s="468"/>
    </row>
    <row r="6" spans="1:6" ht="15.75" x14ac:dyDescent="0.25">
      <c r="A6" s="73"/>
      <c r="B6" s="73"/>
      <c r="C6" s="73"/>
      <c r="D6" s="73"/>
      <c r="E6" s="74"/>
      <c r="F6" s="74"/>
    </row>
    <row r="7" spans="1:6" ht="15.75" x14ac:dyDescent="0.25">
      <c r="A7" s="466" t="s">
        <v>136</v>
      </c>
      <c r="B7" s="466"/>
      <c r="C7" s="466"/>
      <c r="D7" s="467"/>
      <c r="E7" s="467"/>
      <c r="F7" s="467"/>
    </row>
    <row r="8" spans="1:6" ht="16.5" thickBot="1" x14ac:dyDescent="0.3">
      <c r="A8" s="73"/>
      <c r="B8" s="73"/>
      <c r="C8" s="73"/>
      <c r="D8" s="73"/>
      <c r="E8" s="74"/>
      <c r="F8" s="74"/>
    </row>
    <row r="9" spans="1:6" ht="45" x14ac:dyDescent="0.25">
      <c r="A9" s="75" t="s">
        <v>137</v>
      </c>
      <c r="B9" s="76" t="s">
        <v>236</v>
      </c>
      <c r="C9" s="76" t="s">
        <v>2</v>
      </c>
      <c r="D9" s="76" t="s">
        <v>20</v>
      </c>
      <c r="E9" s="76" t="s">
        <v>21</v>
      </c>
      <c r="F9" s="77" t="s">
        <v>21</v>
      </c>
    </row>
    <row r="10" spans="1:6" x14ac:dyDescent="0.25">
      <c r="A10" s="78">
        <v>1</v>
      </c>
      <c r="B10" s="79">
        <v>2</v>
      </c>
      <c r="C10" s="79">
        <v>3</v>
      </c>
      <c r="D10" s="79">
        <v>4</v>
      </c>
      <c r="E10" s="79" t="s">
        <v>26</v>
      </c>
      <c r="F10" s="80" t="s">
        <v>27</v>
      </c>
    </row>
    <row r="11" spans="1:6" ht="30" x14ac:dyDescent="0.25">
      <c r="A11" s="81" t="s">
        <v>138</v>
      </c>
      <c r="B11" s="327">
        <f>SUM(B12:B12)</f>
        <v>714948.27</v>
      </c>
      <c r="C11" s="327">
        <f t="shared" ref="B11:D12" si="0">SUM(C12:C12)</f>
        <v>887260</v>
      </c>
      <c r="D11" s="327">
        <f t="shared" si="0"/>
        <v>1025793.01</v>
      </c>
      <c r="E11" s="82">
        <v>131</v>
      </c>
      <c r="F11" s="83">
        <v>95</v>
      </c>
    </row>
    <row r="12" spans="1:6" ht="30" x14ac:dyDescent="0.25">
      <c r="A12" s="84" t="s">
        <v>139</v>
      </c>
      <c r="B12" s="327">
        <f t="shared" si="0"/>
        <v>714948.27</v>
      </c>
      <c r="C12" s="327">
        <f t="shared" si="0"/>
        <v>887260</v>
      </c>
      <c r="D12" s="327">
        <f t="shared" si="0"/>
        <v>1025793.01</v>
      </c>
      <c r="E12" s="329">
        <f>SUM(D12/B12*100)</f>
        <v>143.47793442454235</v>
      </c>
      <c r="F12" s="330">
        <f>SUM(D12/C12*100)</f>
        <v>115.61357550210762</v>
      </c>
    </row>
    <row r="13" spans="1:6" ht="15.75" thickBot="1" x14ac:dyDescent="0.3">
      <c r="A13" s="85" t="s">
        <v>140</v>
      </c>
      <c r="B13" s="328">
        <v>714948.27</v>
      </c>
      <c r="C13" s="331">
        <v>887260</v>
      </c>
      <c r="D13" s="332">
        <v>1025793.01</v>
      </c>
      <c r="E13" s="333">
        <f t="shared" ref="E13" si="1">SUM(D13/B13*100)</f>
        <v>143.47793442454235</v>
      </c>
      <c r="F13" s="334">
        <f t="shared" ref="F13" si="2">SUM(D13/C13*100)</f>
        <v>115.61357550210762</v>
      </c>
    </row>
    <row r="14" spans="1:6" x14ac:dyDescent="0.25">
      <c r="D14" t="s">
        <v>260</v>
      </c>
    </row>
  </sheetData>
  <mergeCells count="5">
    <mergeCell ref="A1:F1"/>
    <mergeCell ref="A2:F2"/>
    <mergeCell ref="A3:F3"/>
    <mergeCell ref="A5:F5"/>
    <mergeCell ref="A7:F7"/>
  </mergeCells>
  <conditionalFormatting sqref="B13">
    <cfRule type="cellIs" dxfId="2" priority="2" operator="lessThan">
      <formula>-0.001</formula>
    </cfRule>
  </conditionalFormatting>
  <conditionalFormatting sqref="D13">
    <cfRule type="cellIs" dxfId="1" priority="1" operator="lessThan">
      <formula>-0.001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7BE7-42B7-40E5-95A3-48E4E306FCD6}">
  <dimension ref="A1:E183"/>
  <sheetViews>
    <sheetView tabSelected="1" topLeftCell="A172" workbookViewId="0">
      <selection activeCell="E183" sqref="E183"/>
    </sheetView>
  </sheetViews>
  <sheetFormatPr defaultRowHeight="15" x14ac:dyDescent="0.25"/>
  <cols>
    <col min="2" max="2" width="28.42578125" customWidth="1"/>
    <col min="3" max="3" width="15.42578125" customWidth="1"/>
    <col min="4" max="4" width="14.5703125" customWidth="1"/>
  </cols>
  <sheetData>
    <row r="1" spans="1:5" x14ac:dyDescent="0.25">
      <c r="A1" s="469" t="s">
        <v>258</v>
      </c>
      <c r="B1" s="469"/>
      <c r="C1" s="469"/>
      <c r="D1" s="469"/>
      <c r="E1" s="469"/>
    </row>
    <row r="2" spans="1:5" x14ac:dyDescent="0.25">
      <c r="A2" s="469" t="s">
        <v>141</v>
      </c>
      <c r="B2" s="469"/>
      <c r="C2" s="469"/>
      <c r="D2" s="469"/>
      <c r="E2" s="469"/>
    </row>
    <row r="3" spans="1:5" x14ac:dyDescent="0.25">
      <c r="A3" s="86"/>
      <c r="B3" s="86"/>
      <c r="C3" s="87"/>
      <c r="D3" s="87"/>
      <c r="E3" s="88"/>
    </row>
    <row r="4" spans="1:5" ht="45" x14ac:dyDescent="0.25">
      <c r="A4" s="89" t="s">
        <v>142</v>
      </c>
      <c r="B4" s="89" t="s">
        <v>143</v>
      </c>
      <c r="C4" s="14" t="s">
        <v>2</v>
      </c>
      <c r="D4" s="14" t="s">
        <v>235</v>
      </c>
      <c r="E4" s="142" t="s">
        <v>21</v>
      </c>
    </row>
    <row r="5" spans="1:5" x14ac:dyDescent="0.25">
      <c r="A5" s="470">
        <v>1</v>
      </c>
      <c r="B5" s="470"/>
      <c r="C5" s="90">
        <v>2</v>
      </c>
      <c r="D5" s="141">
        <v>3</v>
      </c>
      <c r="E5" s="144" t="s">
        <v>144</v>
      </c>
    </row>
    <row r="6" spans="1:5" x14ac:dyDescent="0.25">
      <c r="A6" s="89">
        <v>29679</v>
      </c>
      <c r="B6" s="89" t="s">
        <v>229</v>
      </c>
      <c r="C6" s="361">
        <f>C7+C170+C177</f>
        <v>887260</v>
      </c>
      <c r="D6" s="361">
        <f>D7+D170+D177</f>
        <v>1025793.0100000001</v>
      </c>
      <c r="E6" s="143">
        <f>(D6/C6)*100</f>
        <v>115.61357550210762</v>
      </c>
    </row>
    <row r="7" spans="1:5" ht="45" x14ac:dyDescent="0.25">
      <c r="A7" s="335">
        <v>3500</v>
      </c>
      <c r="B7" s="93" t="s">
        <v>226</v>
      </c>
      <c r="C7" s="94">
        <f>C8</f>
        <v>879360</v>
      </c>
      <c r="D7" s="94">
        <f>D8</f>
        <v>1016729.3800000001</v>
      </c>
      <c r="E7" s="94">
        <f>SUM(D7/C7*100)</f>
        <v>115.62151792212521</v>
      </c>
    </row>
    <row r="8" spans="1:5" x14ac:dyDescent="0.25">
      <c r="A8" s="95" t="s">
        <v>227</v>
      </c>
      <c r="B8" s="96" t="s">
        <v>228</v>
      </c>
      <c r="C8" s="97">
        <f>SUM(C9,C50,C60,C96,C144,C163)</f>
        <v>879360</v>
      </c>
      <c r="D8" s="98">
        <f>D163+D144+D96+D60+D50+D9</f>
        <v>1016729.3800000001</v>
      </c>
      <c r="E8" s="98">
        <f>SUM(D8/C8*100)</f>
        <v>115.62151792212521</v>
      </c>
    </row>
    <row r="9" spans="1:5" x14ac:dyDescent="0.25">
      <c r="A9" s="99">
        <v>11</v>
      </c>
      <c r="B9" s="99" t="s">
        <v>62</v>
      </c>
      <c r="C9" s="100">
        <f>SUM(C10)</f>
        <v>651100</v>
      </c>
      <c r="D9" s="101">
        <f>SUM(D10)</f>
        <v>658320.70000000007</v>
      </c>
      <c r="E9" s="101">
        <f>SUM(D9/C9*100)</f>
        <v>101.10900015358627</v>
      </c>
    </row>
    <row r="10" spans="1:5" x14ac:dyDescent="0.25">
      <c r="A10" s="102">
        <v>3</v>
      </c>
      <c r="B10" s="103" t="s">
        <v>74</v>
      </c>
      <c r="C10" s="348">
        <f>SUM(C11,C19,C47)</f>
        <v>651100</v>
      </c>
      <c r="D10" s="104">
        <f>SUM(D11,D19,D47)</f>
        <v>658320.70000000007</v>
      </c>
      <c r="E10" s="104">
        <f>SUM(D10/C10*100)</f>
        <v>101.10900015358627</v>
      </c>
    </row>
    <row r="11" spans="1:5" x14ac:dyDescent="0.25">
      <c r="A11" s="105">
        <v>31</v>
      </c>
      <c r="B11" s="106" t="s">
        <v>75</v>
      </c>
      <c r="C11" s="354">
        <v>538312</v>
      </c>
      <c r="D11" s="107">
        <f>D12+D14+D16</f>
        <v>554317.85</v>
      </c>
      <c r="E11" s="107">
        <f>SUM(D11/C11*100)</f>
        <v>102.97334073919957</v>
      </c>
    </row>
    <row r="12" spans="1:5" x14ac:dyDescent="0.25">
      <c r="A12" s="108">
        <v>311</v>
      </c>
      <c r="B12" s="109" t="s">
        <v>76</v>
      </c>
      <c r="C12" s="355">
        <v>423500</v>
      </c>
      <c r="D12" s="110">
        <f>SUM(D13)</f>
        <v>432653.06</v>
      </c>
      <c r="E12" s="107">
        <f t="shared" ref="E12:E17" si="0">SUM(D12/C12*100)</f>
        <v>102.16128925619834</v>
      </c>
    </row>
    <row r="13" spans="1:5" x14ac:dyDescent="0.25">
      <c r="A13" s="111">
        <v>3111</v>
      </c>
      <c r="B13" s="112" t="s">
        <v>77</v>
      </c>
      <c r="C13" s="349">
        <v>423500</v>
      </c>
      <c r="D13" s="113">
        <v>432653.06</v>
      </c>
      <c r="E13" s="366">
        <f t="shared" si="0"/>
        <v>102.16128925619834</v>
      </c>
    </row>
    <row r="14" spans="1:5" x14ac:dyDescent="0.25">
      <c r="A14" s="108">
        <v>312</v>
      </c>
      <c r="B14" s="109" t="s">
        <v>78</v>
      </c>
      <c r="C14" s="348">
        <v>44912</v>
      </c>
      <c r="D14" s="104">
        <f>D15</f>
        <v>50245.04</v>
      </c>
      <c r="E14" s="107">
        <f t="shared" si="0"/>
        <v>111.87442109013182</v>
      </c>
    </row>
    <row r="15" spans="1:5" x14ac:dyDescent="0.25">
      <c r="A15" s="111">
        <v>3121</v>
      </c>
      <c r="B15" s="112" t="s">
        <v>78</v>
      </c>
      <c r="C15" s="349">
        <v>44912</v>
      </c>
      <c r="D15" s="113">
        <v>50245.04</v>
      </c>
      <c r="E15" s="366">
        <f t="shared" si="0"/>
        <v>111.87442109013182</v>
      </c>
    </row>
    <row r="16" spans="1:5" x14ac:dyDescent="0.25">
      <c r="A16" s="108">
        <v>313</v>
      </c>
      <c r="B16" s="109" t="s">
        <v>80</v>
      </c>
      <c r="C16" s="348">
        <v>69900</v>
      </c>
      <c r="D16" s="104">
        <f>SUM(D17:D18)</f>
        <v>71419.75</v>
      </c>
      <c r="E16" s="107">
        <f t="shared" si="0"/>
        <v>102.17417739628041</v>
      </c>
    </row>
    <row r="17" spans="1:5" ht="30" x14ac:dyDescent="0.25">
      <c r="A17" s="111">
        <v>3132</v>
      </c>
      <c r="B17" s="112" t="s">
        <v>81</v>
      </c>
      <c r="C17" s="349">
        <v>69900</v>
      </c>
      <c r="D17" s="113">
        <v>71419.75</v>
      </c>
      <c r="E17" s="107">
        <f t="shared" si="0"/>
        <v>102.17417739628041</v>
      </c>
    </row>
    <row r="18" spans="1:5" ht="45" x14ac:dyDescent="0.25">
      <c r="A18" s="111">
        <v>3133</v>
      </c>
      <c r="B18" s="112" t="s">
        <v>82</v>
      </c>
      <c r="C18" s="349"/>
      <c r="D18" s="113">
        <v>0</v>
      </c>
      <c r="E18" s="113"/>
    </row>
    <row r="19" spans="1:5" x14ac:dyDescent="0.25">
      <c r="A19" s="105">
        <v>32</v>
      </c>
      <c r="B19" s="106" t="s">
        <v>83</v>
      </c>
      <c r="C19" s="347">
        <v>110288</v>
      </c>
      <c r="D19" s="92">
        <f>SUM(D20,D24,D30,D40,D42)</f>
        <v>101826.04</v>
      </c>
      <c r="E19" s="92">
        <f>SUM(D19/C19*100)</f>
        <v>92.327397359640202</v>
      </c>
    </row>
    <row r="20" spans="1:5" ht="30" x14ac:dyDescent="0.25">
      <c r="A20" s="108">
        <v>321</v>
      </c>
      <c r="B20" s="109" t="s">
        <v>84</v>
      </c>
      <c r="C20" s="348">
        <v>12500</v>
      </c>
      <c r="D20" s="104">
        <f>SUM(D21:D23)</f>
        <v>10826.5</v>
      </c>
      <c r="E20" s="92">
        <f t="shared" ref="E20:E46" si="1">SUM(D20/C20*100)</f>
        <v>86.611999999999995</v>
      </c>
    </row>
    <row r="21" spans="1:5" x14ac:dyDescent="0.25">
      <c r="A21" s="111" t="s">
        <v>85</v>
      </c>
      <c r="B21" s="112" t="s">
        <v>86</v>
      </c>
      <c r="C21" s="349"/>
      <c r="D21" s="113"/>
      <c r="E21" s="92"/>
    </row>
    <row r="22" spans="1:5" ht="30" x14ac:dyDescent="0.25">
      <c r="A22" s="111" t="s">
        <v>87</v>
      </c>
      <c r="B22" s="112" t="s">
        <v>88</v>
      </c>
      <c r="C22" s="349">
        <v>11500</v>
      </c>
      <c r="D22" s="113">
        <v>10021.5</v>
      </c>
      <c r="E22" s="365">
        <f t="shared" si="1"/>
        <v>87.143478260869571</v>
      </c>
    </row>
    <row r="23" spans="1:5" ht="30" x14ac:dyDescent="0.25">
      <c r="A23" s="111">
        <v>3213</v>
      </c>
      <c r="B23" s="112" t="s">
        <v>89</v>
      </c>
      <c r="C23" s="349">
        <v>1000</v>
      </c>
      <c r="D23" s="113">
        <v>805</v>
      </c>
      <c r="E23" s="92"/>
    </row>
    <row r="24" spans="1:5" x14ac:dyDescent="0.25">
      <c r="A24" s="108">
        <v>322</v>
      </c>
      <c r="B24" s="109" t="s">
        <v>90</v>
      </c>
      <c r="C24" s="351">
        <v>27000</v>
      </c>
      <c r="D24" s="104">
        <f>SUM(D25:D29)</f>
        <v>19532.37</v>
      </c>
      <c r="E24" s="92">
        <f t="shared" si="1"/>
        <v>72.342111111111109</v>
      </c>
    </row>
    <row r="25" spans="1:5" ht="30" x14ac:dyDescent="0.25">
      <c r="A25" s="111">
        <v>3221</v>
      </c>
      <c r="B25" s="112" t="s">
        <v>91</v>
      </c>
      <c r="C25" s="349">
        <v>16000</v>
      </c>
      <c r="D25" s="113">
        <v>11474.18</v>
      </c>
      <c r="E25" s="365">
        <f t="shared" si="1"/>
        <v>71.713625000000008</v>
      </c>
    </row>
    <row r="26" spans="1:5" x14ac:dyDescent="0.25">
      <c r="A26" s="111">
        <v>3222</v>
      </c>
      <c r="B26" s="112" t="s">
        <v>145</v>
      </c>
      <c r="C26" s="349"/>
      <c r="D26" s="113">
        <v>0</v>
      </c>
      <c r="E26" s="365"/>
    </row>
    <row r="27" spans="1:5" x14ac:dyDescent="0.25">
      <c r="A27" s="111">
        <v>3223</v>
      </c>
      <c r="B27" s="112" t="s">
        <v>92</v>
      </c>
      <c r="C27" s="349">
        <v>9000</v>
      </c>
      <c r="D27" s="113">
        <v>6058.19</v>
      </c>
      <c r="E27" s="365">
        <f t="shared" si="1"/>
        <v>67.313222222222208</v>
      </c>
    </row>
    <row r="28" spans="1:5" ht="30" x14ac:dyDescent="0.25">
      <c r="A28" s="111">
        <v>3224</v>
      </c>
      <c r="B28" s="112" t="s">
        <v>93</v>
      </c>
      <c r="C28" s="349"/>
      <c r="D28" s="113"/>
      <c r="E28" s="365"/>
    </row>
    <row r="29" spans="1:5" x14ac:dyDescent="0.25">
      <c r="A29" s="111">
        <v>3225</v>
      </c>
      <c r="B29" s="112" t="s">
        <v>94</v>
      </c>
      <c r="C29" s="349">
        <v>2000</v>
      </c>
      <c r="D29" s="113">
        <v>2000</v>
      </c>
      <c r="E29" s="365">
        <f t="shared" si="1"/>
        <v>100</v>
      </c>
    </row>
    <row r="30" spans="1:5" x14ac:dyDescent="0.25">
      <c r="A30" s="108">
        <v>323</v>
      </c>
      <c r="B30" s="109" t="s">
        <v>95</v>
      </c>
      <c r="C30" s="351">
        <f>SUM(C31:C39)</f>
        <v>62648</v>
      </c>
      <c r="D30" s="104">
        <f>SUM(D31:D39)</f>
        <v>63789.779999999992</v>
      </c>
      <c r="E30" s="92">
        <f t="shared" si="1"/>
        <v>101.82253224364703</v>
      </c>
    </row>
    <row r="31" spans="1:5" ht="30" x14ac:dyDescent="0.25">
      <c r="A31" s="111">
        <v>3231</v>
      </c>
      <c r="B31" s="112" t="s">
        <v>96</v>
      </c>
      <c r="C31" s="349">
        <v>3270</v>
      </c>
      <c r="D31" s="113">
        <v>2881.89</v>
      </c>
      <c r="E31" s="365">
        <f t="shared" si="1"/>
        <v>88.131192660550454</v>
      </c>
    </row>
    <row r="32" spans="1:5" ht="30" x14ac:dyDescent="0.25">
      <c r="A32" s="111">
        <v>3232</v>
      </c>
      <c r="B32" s="112" t="s">
        <v>97</v>
      </c>
      <c r="C32" s="349">
        <v>3100</v>
      </c>
      <c r="D32" s="113">
        <v>1542.36</v>
      </c>
      <c r="E32" s="365">
        <f t="shared" si="1"/>
        <v>49.753548387096771</v>
      </c>
    </row>
    <row r="33" spans="1:5" ht="30" x14ac:dyDescent="0.25">
      <c r="A33" s="111">
        <v>3233</v>
      </c>
      <c r="B33" s="112" t="s">
        <v>98</v>
      </c>
      <c r="C33" s="349">
        <v>5780</v>
      </c>
      <c r="D33" s="113">
        <v>5694.61</v>
      </c>
      <c r="E33" s="365">
        <f t="shared" si="1"/>
        <v>98.522664359861594</v>
      </c>
    </row>
    <row r="34" spans="1:5" x14ac:dyDescent="0.25">
      <c r="A34" s="111">
        <v>3234</v>
      </c>
      <c r="B34" s="112" t="s">
        <v>99</v>
      </c>
      <c r="C34" s="349">
        <v>870</v>
      </c>
      <c r="D34" s="113">
        <v>609.08000000000004</v>
      </c>
      <c r="E34" s="365">
        <f t="shared" si="1"/>
        <v>70.009195402298857</v>
      </c>
    </row>
    <row r="35" spans="1:5" x14ac:dyDescent="0.25">
      <c r="A35" s="111">
        <v>3235</v>
      </c>
      <c r="B35" s="112" t="s">
        <v>100</v>
      </c>
      <c r="C35" s="349"/>
      <c r="D35" s="113"/>
      <c r="E35" s="365"/>
    </row>
    <row r="36" spans="1:5" ht="30" x14ac:dyDescent="0.25">
      <c r="A36" s="111">
        <v>3236</v>
      </c>
      <c r="B36" s="112" t="s">
        <v>101</v>
      </c>
      <c r="C36" s="349">
        <v>1000</v>
      </c>
      <c r="D36" s="113">
        <v>999.9</v>
      </c>
      <c r="E36" s="365">
        <f t="shared" si="1"/>
        <v>99.99</v>
      </c>
    </row>
    <row r="37" spans="1:5" x14ac:dyDescent="0.25">
      <c r="A37" s="111">
        <v>3237</v>
      </c>
      <c r="B37" s="112" t="s">
        <v>102</v>
      </c>
      <c r="C37" s="349">
        <v>44228</v>
      </c>
      <c r="D37" s="113">
        <v>47811.67</v>
      </c>
      <c r="E37" s="365">
        <f t="shared" si="1"/>
        <v>108.10271773537126</v>
      </c>
    </row>
    <row r="38" spans="1:5" x14ac:dyDescent="0.25">
      <c r="A38" s="111">
        <v>3238</v>
      </c>
      <c r="B38" s="112" t="s">
        <v>103</v>
      </c>
      <c r="C38" s="349">
        <v>3700</v>
      </c>
      <c r="D38" s="113">
        <v>3550.27</v>
      </c>
      <c r="E38" s="365">
        <f t="shared" si="1"/>
        <v>95.95324324324325</v>
      </c>
    </row>
    <row r="39" spans="1:5" x14ac:dyDescent="0.25">
      <c r="A39" s="111">
        <v>3239</v>
      </c>
      <c r="B39" s="112" t="s">
        <v>104</v>
      </c>
      <c r="C39" s="349">
        <v>700</v>
      </c>
      <c r="D39" s="113">
        <v>700</v>
      </c>
      <c r="E39" s="365">
        <f t="shared" si="1"/>
        <v>100</v>
      </c>
    </row>
    <row r="40" spans="1:5" ht="30" x14ac:dyDescent="0.25">
      <c r="A40" s="108">
        <v>324</v>
      </c>
      <c r="B40" s="109" t="s">
        <v>105</v>
      </c>
      <c r="C40" s="348">
        <v>5000</v>
      </c>
      <c r="D40" s="104">
        <f>D41</f>
        <v>4997.4799999999996</v>
      </c>
      <c r="E40" s="92"/>
    </row>
    <row r="41" spans="1:5" ht="30" x14ac:dyDescent="0.25">
      <c r="A41" s="111">
        <v>3241</v>
      </c>
      <c r="B41" s="112" t="s">
        <v>105</v>
      </c>
      <c r="C41" s="349">
        <v>5000</v>
      </c>
      <c r="D41" s="113">
        <v>4997.4799999999996</v>
      </c>
      <c r="E41" s="92"/>
    </row>
    <row r="42" spans="1:5" ht="30" x14ac:dyDescent="0.25">
      <c r="A42" s="108">
        <v>329</v>
      </c>
      <c r="B42" s="109" t="s">
        <v>106</v>
      </c>
      <c r="C42" s="348">
        <v>3140</v>
      </c>
      <c r="D42" s="104">
        <f>SUM(D43:D46)</f>
        <v>2679.91</v>
      </c>
      <c r="E42" s="92">
        <f t="shared" si="1"/>
        <v>85.347452229299364</v>
      </c>
    </row>
    <row r="43" spans="1:5" x14ac:dyDescent="0.25">
      <c r="A43" s="111">
        <v>3292</v>
      </c>
      <c r="B43" s="112" t="s">
        <v>110</v>
      </c>
      <c r="C43" s="350">
        <v>910</v>
      </c>
      <c r="D43" s="113">
        <v>761.01</v>
      </c>
      <c r="E43" s="365">
        <f t="shared" si="1"/>
        <v>83.62747252747252</v>
      </c>
    </row>
    <row r="44" spans="1:5" x14ac:dyDescent="0.25">
      <c r="A44" s="111">
        <v>3293</v>
      </c>
      <c r="B44" s="112" t="s">
        <v>108</v>
      </c>
      <c r="C44" s="348"/>
      <c r="D44" s="113"/>
      <c r="E44" s="365"/>
    </row>
    <row r="45" spans="1:5" x14ac:dyDescent="0.25">
      <c r="A45" s="111">
        <v>3294</v>
      </c>
      <c r="B45" s="112" t="s">
        <v>193</v>
      </c>
      <c r="C45" s="350">
        <v>240</v>
      </c>
      <c r="D45" s="113">
        <v>238.9</v>
      </c>
      <c r="E45" s="365">
        <f t="shared" si="1"/>
        <v>99.541666666666671</v>
      </c>
    </row>
    <row r="46" spans="1:5" x14ac:dyDescent="0.25">
      <c r="A46" s="111">
        <v>3295</v>
      </c>
      <c r="B46" s="112" t="s">
        <v>109</v>
      </c>
      <c r="C46" s="349">
        <v>1990</v>
      </c>
      <c r="D46" s="113">
        <v>1680</v>
      </c>
      <c r="E46" s="365">
        <f t="shared" si="1"/>
        <v>84.422110552763812</v>
      </c>
    </row>
    <row r="47" spans="1:5" x14ac:dyDescent="0.25">
      <c r="A47" s="108">
        <v>34</v>
      </c>
      <c r="B47" s="106" t="s">
        <v>111</v>
      </c>
      <c r="C47" s="348">
        <v>2500</v>
      </c>
      <c r="D47" s="104">
        <f>D48</f>
        <v>2176.81</v>
      </c>
      <c r="E47" s="339">
        <f>SUM(D47/C47*100)</f>
        <v>87.072399999999988</v>
      </c>
    </row>
    <row r="48" spans="1:5" x14ac:dyDescent="0.25">
      <c r="A48" s="108">
        <v>343</v>
      </c>
      <c r="B48" s="106" t="s">
        <v>112</v>
      </c>
      <c r="C48" s="348">
        <v>2500</v>
      </c>
      <c r="D48" s="104">
        <f>D49</f>
        <v>2176.81</v>
      </c>
      <c r="E48" s="339">
        <f t="shared" ref="E48:E58" si="2">SUM(D48/C48*100)</f>
        <v>87.072399999999988</v>
      </c>
    </row>
    <row r="49" spans="1:5" ht="30" x14ac:dyDescent="0.25">
      <c r="A49" s="111">
        <v>3431</v>
      </c>
      <c r="B49" s="112" t="s">
        <v>113</v>
      </c>
      <c r="C49" s="349">
        <v>2500</v>
      </c>
      <c r="D49" s="113">
        <v>2176.81</v>
      </c>
      <c r="E49" s="113">
        <f t="shared" si="2"/>
        <v>87.072399999999988</v>
      </c>
    </row>
    <row r="50" spans="1:5" x14ac:dyDescent="0.25">
      <c r="A50" s="99">
        <v>61</v>
      </c>
      <c r="B50" s="99" t="s">
        <v>126</v>
      </c>
      <c r="C50" s="100">
        <f>C51</f>
        <v>2600</v>
      </c>
      <c r="D50" s="357">
        <f>D51+D55</f>
        <v>5000</v>
      </c>
      <c r="E50" s="358">
        <f t="shared" si="2"/>
        <v>192.30769230769232</v>
      </c>
    </row>
    <row r="51" spans="1:5" x14ac:dyDescent="0.25">
      <c r="A51" s="102">
        <v>3</v>
      </c>
      <c r="B51" s="103" t="s">
        <v>74</v>
      </c>
      <c r="C51" s="422">
        <v>2600</v>
      </c>
      <c r="D51" s="15">
        <v>5000</v>
      </c>
      <c r="E51" s="362"/>
    </row>
    <row r="52" spans="1:5" x14ac:dyDescent="0.25">
      <c r="A52" s="114">
        <v>32</v>
      </c>
      <c r="B52" s="115" t="s">
        <v>83</v>
      </c>
      <c r="C52" s="423">
        <v>2600</v>
      </c>
      <c r="D52" s="116">
        <v>5000</v>
      </c>
      <c r="E52" s="362"/>
    </row>
    <row r="53" spans="1:5" s="341" customFormat="1" x14ac:dyDescent="0.25">
      <c r="A53" s="337">
        <v>323</v>
      </c>
      <c r="B53" s="352" t="s">
        <v>95</v>
      </c>
      <c r="C53" s="422">
        <v>2600</v>
      </c>
      <c r="D53" s="340">
        <v>5000</v>
      </c>
      <c r="E53" s="362"/>
    </row>
    <row r="54" spans="1:5" x14ac:dyDescent="0.25">
      <c r="A54" s="118">
        <v>3237</v>
      </c>
      <c r="B54" s="119" t="s">
        <v>102</v>
      </c>
      <c r="C54" s="421">
        <v>2600</v>
      </c>
      <c r="D54" s="16">
        <v>5000</v>
      </c>
      <c r="E54" s="362"/>
    </row>
    <row r="55" spans="1:5" s="341" customFormat="1" ht="30" x14ac:dyDescent="0.25">
      <c r="A55" s="337">
        <v>4</v>
      </c>
      <c r="B55" s="109" t="s">
        <v>153</v>
      </c>
      <c r="C55" s="346"/>
      <c r="D55" s="340"/>
      <c r="E55" s="363"/>
    </row>
    <row r="56" spans="1:5" s="341" customFormat="1" ht="45" x14ac:dyDescent="0.25">
      <c r="A56" s="337">
        <v>42</v>
      </c>
      <c r="B56" s="109" t="s">
        <v>154</v>
      </c>
      <c r="C56" s="346"/>
      <c r="D56" s="340"/>
      <c r="E56" s="363"/>
    </row>
    <row r="57" spans="1:5" s="341" customFormat="1" x14ac:dyDescent="0.25">
      <c r="A57" s="337">
        <v>422</v>
      </c>
      <c r="B57" s="109" t="s">
        <v>127</v>
      </c>
      <c r="C57" s="346"/>
      <c r="D57" s="340"/>
      <c r="E57" s="363"/>
    </row>
    <row r="58" spans="1:5" x14ac:dyDescent="0.25">
      <c r="A58" s="118">
        <v>4221</v>
      </c>
      <c r="B58" s="112" t="s">
        <v>214</v>
      </c>
      <c r="C58" s="344"/>
      <c r="D58" s="16"/>
      <c r="E58" s="364"/>
    </row>
    <row r="59" spans="1:5" x14ac:dyDescent="0.25">
      <c r="A59" s="118"/>
      <c r="B59" s="119"/>
      <c r="C59" s="91"/>
      <c r="D59" s="16"/>
      <c r="E59" s="16"/>
    </row>
    <row r="60" spans="1:5" x14ac:dyDescent="0.25">
      <c r="A60" s="99">
        <v>31</v>
      </c>
      <c r="B60" s="99" t="s">
        <v>146</v>
      </c>
      <c r="C60" s="120">
        <f>SUM(C61,C91)</f>
        <v>16310</v>
      </c>
      <c r="D60" s="120">
        <f>D61</f>
        <v>42039.189999999995</v>
      </c>
      <c r="E60" s="100">
        <f t="shared" ref="E60" si="3">(D60/C60)*100</f>
        <v>257.75101164929487</v>
      </c>
    </row>
    <row r="61" spans="1:5" x14ac:dyDescent="0.25">
      <c r="A61" s="117">
        <v>3</v>
      </c>
      <c r="B61" s="109" t="s">
        <v>74</v>
      </c>
      <c r="C61" s="345">
        <f>C62+C69</f>
        <v>16310</v>
      </c>
      <c r="D61" s="104">
        <f>D62+D69</f>
        <v>42039.189999999995</v>
      </c>
      <c r="E61" s="340">
        <f>SUM(D61/C61*100)</f>
        <v>257.75101164929487</v>
      </c>
    </row>
    <row r="62" spans="1:5" s="341" customFormat="1" x14ac:dyDescent="0.25">
      <c r="A62" s="337">
        <v>31</v>
      </c>
      <c r="B62" s="338" t="s">
        <v>75</v>
      </c>
      <c r="C62" s="345">
        <v>1510</v>
      </c>
      <c r="D62" s="339">
        <v>1371.29</v>
      </c>
      <c r="E62" s="340">
        <f t="shared" ref="E62:E68" si="4">SUM(D62/C62*100)</f>
        <v>90.81390728476822</v>
      </c>
    </row>
    <row r="63" spans="1:5" s="341" customFormat="1" x14ac:dyDescent="0.25">
      <c r="A63" s="337">
        <v>311</v>
      </c>
      <c r="B63" s="338" t="s">
        <v>76</v>
      </c>
      <c r="C63" s="345">
        <v>1300</v>
      </c>
      <c r="D63" s="339">
        <v>1177.0999999999999</v>
      </c>
      <c r="E63" s="340">
        <f t="shared" si="4"/>
        <v>90.546153846153842</v>
      </c>
    </row>
    <row r="64" spans="1:5" x14ac:dyDescent="0.25">
      <c r="A64" s="336">
        <v>3111</v>
      </c>
      <c r="B64" s="342" t="s">
        <v>77</v>
      </c>
      <c r="C64" s="344">
        <v>1300</v>
      </c>
      <c r="D64" s="343">
        <v>1177.0999999999999</v>
      </c>
      <c r="E64" s="16">
        <f t="shared" si="4"/>
        <v>90.546153846153842</v>
      </c>
    </row>
    <row r="65" spans="1:5" s="341" customFormat="1" x14ac:dyDescent="0.25">
      <c r="A65" s="337">
        <v>312</v>
      </c>
      <c r="B65" s="338" t="s">
        <v>78</v>
      </c>
      <c r="C65" s="345"/>
      <c r="D65" s="339"/>
      <c r="E65" s="16"/>
    </row>
    <row r="66" spans="1:5" x14ac:dyDescent="0.25">
      <c r="A66" s="336">
        <v>3121</v>
      </c>
      <c r="B66" s="342" t="s">
        <v>78</v>
      </c>
      <c r="C66" s="344"/>
      <c r="D66" s="343"/>
      <c r="E66" s="16"/>
    </row>
    <row r="67" spans="1:5" s="341" customFormat="1" x14ac:dyDescent="0.25">
      <c r="A67" s="337">
        <v>313</v>
      </c>
      <c r="B67" s="338" t="s">
        <v>80</v>
      </c>
      <c r="C67" s="345">
        <v>210</v>
      </c>
      <c r="D67" s="339">
        <v>194.19</v>
      </c>
      <c r="E67" s="16">
        <f t="shared" si="4"/>
        <v>92.471428571428575</v>
      </c>
    </row>
    <row r="68" spans="1:5" ht="30" x14ac:dyDescent="0.25">
      <c r="A68" s="336">
        <v>3132</v>
      </c>
      <c r="B68" s="342" t="s">
        <v>230</v>
      </c>
      <c r="C68" s="344">
        <v>210</v>
      </c>
      <c r="D68" s="343">
        <v>194.19</v>
      </c>
      <c r="E68" s="16">
        <f t="shared" si="4"/>
        <v>92.471428571428575</v>
      </c>
    </row>
    <row r="69" spans="1:5" x14ac:dyDescent="0.25">
      <c r="A69" s="117">
        <v>32</v>
      </c>
      <c r="B69" s="109" t="s">
        <v>83</v>
      </c>
      <c r="C69" s="344">
        <v>14800</v>
      </c>
      <c r="D69" s="104">
        <f>SUM(D70,D73,D77,D84,D86)</f>
        <v>40667.899999999994</v>
      </c>
      <c r="E69" s="16">
        <f>SUM(D69/C69*100)</f>
        <v>274.78310810810808</v>
      </c>
    </row>
    <row r="70" spans="1:5" ht="30" x14ac:dyDescent="0.25">
      <c r="A70" s="117">
        <v>321</v>
      </c>
      <c r="B70" s="109" t="s">
        <v>84</v>
      </c>
      <c r="C70" s="344">
        <v>5500</v>
      </c>
      <c r="D70" s="104">
        <f>SUM(D71,D72)</f>
        <v>33621.449999999997</v>
      </c>
      <c r="E70" s="16">
        <f t="shared" ref="E70:E77" si="5">SUM(D70/C70*100)</f>
        <v>611.29909090909086</v>
      </c>
    </row>
    <row r="71" spans="1:5" x14ac:dyDescent="0.25">
      <c r="A71" s="118">
        <v>3211</v>
      </c>
      <c r="B71" s="112" t="s">
        <v>86</v>
      </c>
      <c r="C71" s="344">
        <v>5500</v>
      </c>
      <c r="D71" s="113">
        <v>33621.449999999997</v>
      </c>
      <c r="E71" s="16">
        <f t="shared" si="5"/>
        <v>611.29909090909086</v>
      </c>
    </row>
    <row r="72" spans="1:5" ht="30" x14ac:dyDescent="0.25">
      <c r="A72" s="118">
        <v>3212</v>
      </c>
      <c r="B72" s="112" t="s">
        <v>147</v>
      </c>
      <c r="C72" s="344">
        <v>9300</v>
      </c>
      <c r="D72" s="113"/>
      <c r="E72" s="16"/>
    </row>
    <row r="73" spans="1:5" x14ac:dyDescent="0.25">
      <c r="A73" s="117">
        <v>322</v>
      </c>
      <c r="B73" s="109" t="s">
        <v>90</v>
      </c>
      <c r="C73" s="345">
        <v>9300</v>
      </c>
      <c r="D73" s="104">
        <f>SUM(D74:D76)</f>
        <v>0</v>
      </c>
      <c r="E73" s="16">
        <f t="shared" si="5"/>
        <v>0</v>
      </c>
    </row>
    <row r="74" spans="1:5" ht="30" x14ac:dyDescent="0.25">
      <c r="A74" s="118">
        <v>3221</v>
      </c>
      <c r="B74" s="112" t="s">
        <v>91</v>
      </c>
      <c r="C74" s="344"/>
      <c r="D74" s="113"/>
      <c r="E74" s="16"/>
    </row>
    <row r="75" spans="1:5" x14ac:dyDescent="0.25">
      <c r="A75" s="118">
        <v>3223</v>
      </c>
      <c r="B75" s="112" t="s">
        <v>92</v>
      </c>
      <c r="C75" s="344"/>
      <c r="D75" s="113"/>
      <c r="E75" s="16"/>
    </row>
    <row r="76" spans="1:5" ht="30" x14ac:dyDescent="0.25">
      <c r="A76" s="118">
        <v>3224</v>
      </c>
      <c r="B76" s="112" t="s">
        <v>93</v>
      </c>
      <c r="C76" s="344"/>
      <c r="D76" s="113"/>
      <c r="E76" s="16"/>
    </row>
    <row r="77" spans="1:5" x14ac:dyDescent="0.25">
      <c r="A77" s="117">
        <v>323</v>
      </c>
      <c r="B77" s="109" t="s">
        <v>95</v>
      </c>
      <c r="C77" s="344"/>
      <c r="D77" s="104">
        <f>SUM(D78:D83)</f>
        <v>6981.45</v>
      </c>
      <c r="E77" s="16"/>
    </row>
    <row r="78" spans="1:5" ht="30" x14ac:dyDescent="0.25">
      <c r="A78" s="118">
        <v>3231</v>
      </c>
      <c r="B78" s="112" t="s">
        <v>148</v>
      </c>
      <c r="C78" s="344"/>
      <c r="D78" s="113"/>
      <c r="E78" s="16"/>
    </row>
    <row r="79" spans="1:5" ht="30" x14ac:dyDescent="0.25">
      <c r="A79" s="118">
        <v>3232</v>
      </c>
      <c r="B79" s="112" t="s">
        <v>97</v>
      </c>
      <c r="C79" s="91"/>
      <c r="D79" s="113"/>
      <c r="E79" s="16"/>
    </row>
    <row r="80" spans="1:5" x14ac:dyDescent="0.25">
      <c r="A80" s="118">
        <v>3234</v>
      </c>
      <c r="B80" s="112" t="s">
        <v>99</v>
      </c>
      <c r="C80" s="91"/>
      <c r="D80" s="113"/>
      <c r="E80" s="16"/>
    </row>
    <row r="81" spans="1:5" x14ac:dyDescent="0.25">
      <c r="A81" s="118">
        <v>3237</v>
      </c>
      <c r="B81" s="112" t="s">
        <v>102</v>
      </c>
      <c r="C81" s="344"/>
      <c r="D81" s="113">
        <v>6981.45</v>
      </c>
      <c r="E81" s="16"/>
    </row>
    <row r="82" spans="1:5" x14ac:dyDescent="0.25">
      <c r="A82" s="118">
        <v>3238</v>
      </c>
      <c r="B82" s="112" t="s">
        <v>103</v>
      </c>
      <c r="C82" s="91"/>
      <c r="D82" s="104"/>
      <c r="E82" s="16"/>
    </row>
    <row r="83" spans="1:5" x14ac:dyDescent="0.25">
      <c r="A83" s="118">
        <v>3239</v>
      </c>
      <c r="B83" s="112" t="s">
        <v>104</v>
      </c>
      <c r="C83" s="91"/>
      <c r="D83" s="113"/>
      <c r="E83" s="16"/>
    </row>
    <row r="84" spans="1:5" ht="30" x14ac:dyDescent="0.25">
      <c r="A84" s="117">
        <v>324</v>
      </c>
      <c r="B84" s="109" t="s">
        <v>105</v>
      </c>
      <c r="C84" s="91"/>
      <c r="D84" s="104">
        <f>D85</f>
        <v>0</v>
      </c>
      <c r="E84" s="16"/>
    </row>
    <row r="85" spans="1:5" ht="30" x14ac:dyDescent="0.25">
      <c r="A85" s="118">
        <v>3241</v>
      </c>
      <c r="B85" s="112" t="s">
        <v>105</v>
      </c>
      <c r="C85" s="91"/>
      <c r="D85" s="113"/>
      <c r="E85" s="16"/>
    </row>
    <row r="86" spans="1:5" ht="30" x14ac:dyDescent="0.25">
      <c r="A86" s="117">
        <v>329</v>
      </c>
      <c r="B86" s="109" t="s">
        <v>106</v>
      </c>
      <c r="C86" s="91"/>
      <c r="D86" s="104">
        <f>D87</f>
        <v>65</v>
      </c>
      <c r="E86" s="16"/>
    </row>
    <row r="87" spans="1:5" x14ac:dyDescent="0.25">
      <c r="A87" s="118">
        <v>3294</v>
      </c>
      <c r="B87" s="112" t="s">
        <v>193</v>
      </c>
      <c r="C87" s="91"/>
      <c r="D87" s="113">
        <v>65</v>
      </c>
      <c r="E87" s="16"/>
    </row>
    <row r="88" spans="1:5" x14ac:dyDescent="0.25">
      <c r="A88" s="117">
        <v>34</v>
      </c>
      <c r="B88" s="109" t="s">
        <v>111</v>
      </c>
      <c r="C88" s="344"/>
      <c r="D88" s="104">
        <f>D89</f>
        <v>0</v>
      </c>
      <c r="E88" s="16"/>
    </row>
    <row r="89" spans="1:5" x14ac:dyDescent="0.25">
      <c r="A89" s="117">
        <v>343</v>
      </c>
      <c r="B89" s="109" t="s">
        <v>112</v>
      </c>
      <c r="C89" s="344">
        <f>C90</f>
        <v>0</v>
      </c>
      <c r="D89" s="104">
        <f>D90</f>
        <v>0</v>
      </c>
      <c r="E89" s="16"/>
    </row>
    <row r="90" spans="1:5" ht="30" x14ac:dyDescent="0.25">
      <c r="A90" s="118">
        <v>3431</v>
      </c>
      <c r="B90" s="112" t="s">
        <v>113</v>
      </c>
      <c r="C90" s="344"/>
      <c r="D90" s="113"/>
      <c r="E90" s="16"/>
    </row>
    <row r="91" spans="1:5" ht="45" x14ac:dyDescent="0.25">
      <c r="A91" s="117">
        <v>4</v>
      </c>
      <c r="B91" s="109" t="s">
        <v>149</v>
      </c>
      <c r="C91" s="344">
        <f>C92</f>
        <v>0</v>
      </c>
      <c r="D91" s="104">
        <f>D92</f>
        <v>0</v>
      </c>
      <c r="E91" s="16"/>
    </row>
    <row r="92" spans="1:5" ht="45" x14ac:dyDescent="0.25">
      <c r="A92" s="117">
        <v>42</v>
      </c>
      <c r="B92" s="109" t="s">
        <v>114</v>
      </c>
      <c r="C92" s="344"/>
      <c r="D92" s="104">
        <f>D93</f>
        <v>0</v>
      </c>
      <c r="E92" s="16"/>
    </row>
    <row r="93" spans="1:5" x14ac:dyDescent="0.25">
      <c r="A93" s="117">
        <v>422</v>
      </c>
      <c r="B93" s="109" t="s">
        <v>127</v>
      </c>
      <c r="C93" s="344">
        <f>C95</f>
        <v>0</v>
      </c>
      <c r="D93" s="104">
        <f>SUM(D94,D95)</f>
        <v>0</v>
      </c>
      <c r="E93" s="16"/>
    </row>
    <row r="94" spans="1:5" x14ac:dyDescent="0.25">
      <c r="A94" s="118">
        <v>4221</v>
      </c>
      <c r="B94" s="112" t="s">
        <v>150</v>
      </c>
      <c r="C94" s="344"/>
      <c r="D94" s="113"/>
      <c r="E94" s="16"/>
    </row>
    <row r="95" spans="1:5" x14ac:dyDescent="0.25">
      <c r="A95" s="118">
        <v>4222</v>
      </c>
      <c r="B95" s="112" t="s">
        <v>128</v>
      </c>
      <c r="C95" s="91"/>
      <c r="D95" s="113"/>
      <c r="E95" s="16"/>
    </row>
    <row r="96" spans="1:5" x14ac:dyDescent="0.25">
      <c r="A96" s="99">
        <v>43</v>
      </c>
      <c r="B96" s="99" t="s">
        <v>151</v>
      </c>
      <c r="C96" s="120">
        <f>SUM(C97,C132)</f>
        <v>150000</v>
      </c>
      <c r="D96" s="120">
        <f>SUM(D97,D132)</f>
        <v>259269.49</v>
      </c>
      <c r="E96" s="100">
        <f t="shared" ref="E96" si="6">(D96/C96)*100</f>
        <v>172.84632666666667</v>
      </c>
    </row>
    <row r="97" spans="1:5" x14ac:dyDescent="0.25">
      <c r="A97" s="102">
        <v>3</v>
      </c>
      <c r="B97" s="103" t="s">
        <v>74</v>
      </c>
      <c r="C97" s="346">
        <f>SUM(C101,C128)</f>
        <v>149800</v>
      </c>
      <c r="D97" s="15">
        <f>SUM(D101,D128,D98)</f>
        <v>250144.13999999998</v>
      </c>
      <c r="E97" s="15">
        <f>(D97/C97)*100</f>
        <v>166.98540720961282</v>
      </c>
    </row>
    <row r="98" spans="1:5" x14ac:dyDescent="0.25">
      <c r="A98" s="105">
        <v>31</v>
      </c>
      <c r="B98" s="106" t="s">
        <v>75</v>
      </c>
      <c r="C98" s="347"/>
      <c r="D98" s="92">
        <f>SUM(D99)</f>
        <v>1006.27</v>
      </c>
      <c r="E98" s="92"/>
    </row>
    <row r="99" spans="1:5" x14ac:dyDescent="0.25">
      <c r="A99" s="108">
        <v>312</v>
      </c>
      <c r="B99" s="109" t="s">
        <v>78</v>
      </c>
      <c r="C99" s="348"/>
      <c r="D99" s="113">
        <f>SUM(D100)</f>
        <v>1006.27</v>
      </c>
      <c r="E99" s="104">
        <v>0</v>
      </c>
    </row>
    <row r="100" spans="1:5" x14ac:dyDescent="0.25">
      <c r="A100" s="111" t="s">
        <v>79</v>
      </c>
      <c r="B100" s="112" t="s">
        <v>78</v>
      </c>
      <c r="C100" s="349"/>
      <c r="D100" s="113">
        <v>1006.27</v>
      </c>
      <c r="E100" s="113">
        <v>0</v>
      </c>
    </row>
    <row r="101" spans="1:5" x14ac:dyDescent="0.25">
      <c r="A101" s="105">
        <v>32</v>
      </c>
      <c r="B101" s="106" t="s">
        <v>83</v>
      </c>
      <c r="C101" s="347">
        <v>149800</v>
      </c>
      <c r="D101" s="92">
        <f>SUM(D102,D106,D112,D121,D123)</f>
        <v>248849.65</v>
      </c>
      <c r="E101" s="92">
        <f>(D101/C101)*100</f>
        <v>166.12126168224299</v>
      </c>
    </row>
    <row r="102" spans="1:5" ht="30" x14ac:dyDescent="0.25">
      <c r="A102" s="108">
        <v>321</v>
      </c>
      <c r="B102" s="109" t="s">
        <v>84</v>
      </c>
      <c r="C102" s="348">
        <v>2200</v>
      </c>
      <c r="D102" s="104">
        <f>SUM(D103:D105)</f>
        <v>1945.25</v>
      </c>
      <c r="E102" s="92">
        <f t="shared" ref="E102:E137" si="7">(D102/C102)*100</f>
        <v>88.420454545454547</v>
      </c>
    </row>
    <row r="103" spans="1:5" x14ac:dyDescent="0.25">
      <c r="A103" s="111" t="s">
        <v>85</v>
      </c>
      <c r="B103" s="112" t="s">
        <v>86</v>
      </c>
      <c r="C103" s="349">
        <v>2200</v>
      </c>
      <c r="D103" s="113">
        <v>1546.78</v>
      </c>
      <c r="E103" s="92"/>
    </row>
    <row r="104" spans="1:5" ht="30" x14ac:dyDescent="0.25">
      <c r="A104" s="111" t="s">
        <v>87</v>
      </c>
      <c r="B104" s="112" t="s">
        <v>88</v>
      </c>
      <c r="C104" s="348"/>
      <c r="D104" s="113">
        <v>0</v>
      </c>
      <c r="E104" s="92"/>
    </row>
    <row r="105" spans="1:5" ht="30" x14ac:dyDescent="0.25">
      <c r="A105" s="111">
        <v>3214</v>
      </c>
      <c r="B105" s="112" t="s">
        <v>255</v>
      </c>
      <c r="C105" s="350"/>
      <c r="D105" s="113">
        <v>398.47</v>
      </c>
      <c r="E105" s="92"/>
    </row>
    <row r="106" spans="1:5" x14ac:dyDescent="0.25">
      <c r="A106" s="108">
        <v>322</v>
      </c>
      <c r="B106" s="109" t="s">
        <v>90</v>
      </c>
      <c r="C106" s="348">
        <v>20800</v>
      </c>
      <c r="D106" s="104">
        <f>SUM(D107:D111)</f>
        <v>25074.190000000002</v>
      </c>
      <c r="E106" s="92"/>
    </row>
    <row r="107" spans="1:5" ht="30" x14ac:dyDescent="0.25">
      <c r="A107" s="111" t="s">
        <v>115</v>
      </c>
      <c r="B107" s="112" t="s">
        <v>91</v>
      </c>
      <c r="C107" s="350">
        <v>18500</v>
      </c>
      <c r="D107" s="113">
        <v>22778.720000000001</v>
      </c>
      <c r="E107" s="92">
        <f t="shared" si="7"/>
        <v>123.12821621621622</v>
      </c>
    </row>
    <row r="108" spans="1:5" x14ac:dyDescent="0.25">
      <c r="A108" s="111">
        <v>3222</v>
      </c>
      <c r="B108" s="112" t="s">
        <v>145</v>
      </c>
      <c r="C108" s="348"/>
      <c r="D108" s="113"/>
      <c r="E108" s="92"/>
    </row>
    <row r="109" spans="1:5" x14ac:dyDescent="0.25">
      <c r="A109" s="111" t="s">
        <v>116</v>
      </c>
      <c r="B109" s="112" t="s">
        <v>92</v>
      </c>
      <c r="C109" s="350"/>
      <c r="D109" s="113"/>
      <c r="E109" s="92"/>
    </row>
    <row r="110" spans="1:5" ht="30" x14ac:dyDescent="0.25">
      <c r="A110" s="111" t="s">
        <v>117</v>
      </c>
      <c r="B110" s="112" t="s">
        <v>93</v>
      </c>
      <c r="C110" s="350">
        <v>800</v>
      </c>
      <c r="D110" s="113">
        <v>616.33000000000004</v>
      </c>
      <c r="E110" s="92">
        <f t="shared" si="7"/>
        <v>77.041250000000005</v>
      </c>
    </row>
    <row r="111" spans="1:5" x14ac:dyDescent="0.25">
      <c r="A111" s="111">
        <v>3225</v>
      </c>
      <c r="B111" s="112" t="s">
        <v>94</v>
      </c>
      <c r="C111" s="350">
        <v>1500</v>
      </c>
      <c r="D111" s="113">
        <v>1679.14</v>
      </c>
      <c r="E111" s="92">
        <f t="shared" si="7"/>
        <v>111.94266666666668</v>
      </c>
    </row>
    <row r="112" spans="1:5" x14ac:dyDescent="0.25">
      <c r="A112" s="108">
        <v>323</v>
      </c>
      <c r="B112" s="109" t="s">
        <v>95</v>
      </c>
      <c r="C112" s="351">
        <v>116800</v>
      </c>
      <c r="D112" s="104">
        <f>SUM(D113:D120)</f>
        <v>201024.83000000002</v>
      </c>
      <c r="E112" s="92">
        <f t="shared" si="7"/>
        <v>172.11029965753426</v>
      </c>
    </row>
    <row r="113" spans="1:5" ht="30" x14ac:dyDescent="0.25">
      <c r="A113" s="111" t="s">
        <v>118</v>
      </c>
      <c r="B113" s="112" t="s">
        <v>152</v>
      </c>
      <c r="C113" s="349">
        <v>100</v>
      </c>
      <c r="D113" s="113">
        <v>463.58</v>
      </c>
      <c r="E113" s="92">
        <f t="shared" si="7"/>
        <v>463.58</v>
      </c>
    </row>
    <row r="114" spans="1:5" ht="30" x14ac:dyDescent="0.25">
      <c r="A114" s="111" t="s">
        <v>119</v>
      </c>
      <c r="B114" s="112" t="s">
        <v>125</v>
      </c>
      <c r="C114" s="349">
        <v>1100</v>
      </c>
      <c r="D114" s="113">
        <v>1201.55</v>
      </c>
      <c r="E114" s="92">
        <f>(D114/C114)*100</f>
        <v>109.23181818181817</v>
      </c>
    </row>
    <row r="115" spans="1:5" ht="30" x14ac:dyDescent="0.25">
      <c r="A115" s="111">
        <v>3233</v>
      </c>
      <c r="B115" s="112" t="s">
        <v>98</v>
      </c>
      <c r="C115" s="349">
        <v>10900</v>
      </c>
      <c r="D115" s="113">
        <v>12929.89</v>
      </c>
      <c r="E115" s="92">
        <f t="shared" si="7"/>
        <v>118.62284403669724</v>
      </c>
    </row>
    <row r="116" spans="1:5" x14ac:dyDescent="0.25">
      <c r="A116" s="111">
        <v>3234</v>
      </c>
      <c r="B116" s="112" t="s">
        <v>99</v>
      </c>
      <c r="C116" s="349"/>
      <c r="D116" s="113">
        <v>705.43</v>
      </c>
      <c r="E116" s="92"/>
    </row>
    <row r="117" spans="1:5" ht="30" x14ac:dyDescent="0.25">
      <c r="A117" s="111">
        <v>3236</v>
      </c>
      <c r="B117" s="112" t="s">
        <v>101</v>
      </c>
      <c r="C117" s="349"/>
      <c r="D117" s="113">
        <v>0</v>
      </c>
      <c r="E117" s="92"/>
    </row>
    <row r="118" spans="1:5" x14ac:dyDescent="0.25">
      <c r="A118" s="111">
        <v>3237</v>
      </c>
      <c r="B118" s="112" t="s">
        <v>102</v>
      </c>
      <c r="C118" s="349">
        <v>69000</v>
      </c>
      <c r="D118" s="113">
        <v>141482.95000000001</v>
      </c>
      <c r="E118" s="92">
        <f t="shared" si="7"/>
        <v>205.04775362318841</v>
      </c>
    </row>
    <row r="119" spans="1:5" x14ac:dyDescent="0.25">
      <c r="A119" s="111" t="s">
        <v>120</v>
      </c>
      <c r="B119" s="112" t="s">
        <v>103</v>
      </c>
      <c r="C119" s="349">
        <v>1800</v>
      </c>
      <c r="D119" s="113">
        <v>8088.8</v>
      </c>
      <c r="E119" s="92">
        <f t="shared" si="7"/>
        <v>449.37777777777779</v>
      </c>
    </row>
    <row r="120" spans="1:5" x14ac:dyDescent="0.25">
      <c r="A120" s="111" t="s">
        <v>121</v>
      </c>
      <c r="B120" s="112" t="s">
        <v>104</v>
      </c>
      <c r="C120" s="349">
        <v>33900</v>
      </c>
      <c r="D120" s="113">
        <v>36152.629999999997</v>
      </c>
      <c r="E120" s="92">
        <f t="shared" si="7"/>
        <v>106.64492625368732</v>
      </c>
    </row>
    <row r="121" spans="1:5" ht="30" x14ac:dyDescent="0.25">
      <c r="A121" s="108">
        <v>324</v>
      </c>
      <c r="B121" s="109" t="s">
        <v>105</v>
      </c>
      <c r="C121" s="348">
        <v>2000</v>
      </c>
      <c r="D121" s="104">
        <f>D122</f>
        <v>7306.11</v>
      </c>
      <c r="E121" s="92">
        <f t="shared" si="7"/>
        <v>365.30549999999999</v>
      </c>
    </row>
    <row r="122" spans="1:5" ht="30" x14ac:dyDescent="0.25">
      <c r="A122" s="111">
        <v>3241</v>
      </c>
      <c r="B122" s="112" t="s">
        <v>105</v>
      </c>
      <c r="C122" s="349">
        <v>2000</v>
      </c>
      <c r="D122" s="113">
        <v>7306.11</v>
      </c>
      <c r="E122" s="92">
        <f t="shared" si="7"/>
        <v>365.30549999999999</v>
      </c>
    </row>
    <row r="123" spans="1:5" ht="30" x14ac:dyDescent="0.25">
      <c r="A123" s="108">
        <v>329</v>
      </c>
      <c r="B123" s="109" t="s">
        <v>106</v>
      </c>
      <c r="C123" s="348">
        <v>8000</v>
      </c>
      <c r="D123" s="104">
        <f>SUM(D124:D127)</f>
        <v>13499.269999999999</v>
      </c>
      <c r="E123" s="92">
        <f t="shared" si="7"/>
        <v>168.74087499999999</v>
      </c>
    </row>
    <row r="124" spans="1:5" x14ac:dyDescent="0.25">
      <c r="A124" s="111">
        <v>3292</v>
      </c>
      <c r="B124" s="112" t="s">
        <v>110</v>
      </c>
      <c r="C124" s="349"/>
      <c r="D124" s="113"/>
      <c r="E124" s="92"/>
    </row>
    <row r="125" spans="1:5" x14ac:dyDescent="0.25">
      <c r="A125" s="111" t="s">
        <v>122</v>
      </c>
      <c r="B125" s="112" t="s">
        <v>108</v>
      </c>
      <c r="C125" s="349">
        <v>8000</v>
      </c>
      <c r="D125" s="113">
        <v>11785.96</v>
      </c>
      <c r="E125" s="92">
        <f t="shared" si="7"/>
        <v>147.3245</v>
      </c>
    </row>
    <row r="126" spans="1:5" x14ac:dyDescent="0.25">
      <c r="A126" s="111">
        <v>3295</v>
      </c>
      <c r="B126" s="112" t="s">
        <v>109</v>
      </c>
      <c r="C126" s="349"/>
      <c r="D126" s="113">
        <v>600.9</v>
      </c>
      <c r="E126" s="92"/>
    </row>
    <row r="127" spans="1:5" ht="30" x14ac:dyDescent="0.25">
      <c r="A127" s="111" t="s">
        <v>123</v>
      </c>
      <c r="B127" s="112" t="s">
        <v>106</v>
      </c>
      <c r="C127" s="349"/>
      <c r="D127" s="113">
        <v>1112.4100000000001</v>
      </c>
      <c r="E127" s="92"/>
    </row>
    <row r="128" spans="1:5" x14ac:dyDescent="0.25">
      <c r="A128" s="105">
        <v>34</v>
      </c>
      <c r="B128" s="106" t="s">
        <v>111</v>
      </c>
      <c r="C128" s="347"/>
      <c r="D128" s="92">
        <f>SUM(D129)</f>
        <v>288.22000000000003</v>
      </c>
      <c r="E128" s="92"/>
    </row>
    <row r="129" spans="1:5" x14ac:dyDescent="0.25">
      <c r="A129" s="108">
        <v>343</v>
      </c>
      <c r="B129" s="109" t="s">
        <v>112</v>
      </c>
      <c r="C129" s="348"/>
      <c r="D129" s="104">
        <f>D130+D131</f>
        <v>288.22000000000003</v>
      </c>
      <c r="E129" s="92"/>
    </row>
    <row r="130" spans="1:5" ht="30" x14ac:dyDescent="0.25">
      <c r="A130" s="111" t="s">
        <v>124</v>
      </c>
      <c r="B130" s="112" t="s">
        <v>113</v>
      </c>
      <c r="C130" s="348"/>
      <c r="D130" s="113">
        <v>288.22000000000003</v>
      </c>
      <c r="E130" s="92"/>
    </row>
    <row r="131" spans="1:5" x14ac:dyDescent="0.25">
      <c r="A131" s="111">
        <v>3434</v>
      </c>
      <c r="B131" s="112" t="s">
        <v>112</v>
      </c>
      <c r="C131" s="348"/>
      <c r="D131" s="113"/>
      <c r="E131" s="92"/>
    </row>
    <row r="132" spans="1:5" ht="30" x14ac:dyDescent="0.25">
      <c r="A132" s="108">
        <v>4</v>
      </c>
      <c r="B132" s="109" t="s">
        <v>153</v>
      </c>
      <c r="C132" s="351">
        <f>C133</f>
        <v>200</v>
      </c>
      <c r="D132" s="104">
        <f>D133</f>
        <v>9125.35</v>
      </c>
      <c r="E132" s="92">
        <f t="shared" si="7"/>
        <v>4562.6750000000002</v>
      </c>
    </row>
    <row r="133" spans="1:5" ht="45" x14ac:dyDescent="0.25">
      <c r="A133" s="108">
        <v>42</v>
      </c>
      <c r="B133" s="109" t="s">
        <v>154</v>
      </c>
      <c r="C133" s="351">
        <v>200</v>
      </c>
      <c r="D133" s="104">
        <f>D134</f>
        <v>9125.35</v>
      </c>
      <c r="E133" s="92">
        <f t="shared" si="7"/>
        <v>4562.6750000000002</v>
      </c>
    </row>
    <row r="134" spans="1:5" x14ac:dyDescent="0.25">
      <c r="A134" s="108">
        <v>422</v>
      </c>
      <c r="B134" s="109" t="s">
        <v>127</v>
      </c>
      <c r="C134" s="351">
        <v>200</v>
      </c>
      <c r="D134" s="104">
        <f>SUM(D135:D138)</f>
        <v>9125.35</v>
      </c>
      <c r="E134" s="92">
        <f t="shared" si="7"/>
        <v>4562.6750000000002</v>
      </c>
    </row>
    <row r="135" spans="1:5" x14ac:dyDescent="0.25">
      <c r="A135" s="111">
        <v>4221</v>
      </c>
      <c r="B135" s="112" t="s">
        <v>214</v>
      </c>
      <c r="C135" s="349"/>
      <c r="D135" s="113">
        <v>4846.3599999999997</v>
      </c>
      <c r="E135" s="92"/>
    </row>
    <row r="136" spans="1:5" x14ac:dyDescent="0.25">
      <c r="A136" s="353">
        <v>4222</v>
      </c>
      <c r="B136" s="342" t="s">
        <v>128</v>
      </c>
      <c r="C136" s="350">
        <v>200</v>
      </c>
      <c r="D136" s="343">
        <v>1073.33</v>
      </c>
      <c r="E136" s="92">
        <f t="shared" si="7"/>
        <v>536.66499999999996</v>
      </c>
    </row>
    <row r="137" spans="1:5" x14ac:dyDescent="0.25">
      <c r="A137" s="353">
        <v>4226</v>
      </c>
      <c r="B137" s="342" t="s">
        <v>215</v>
      </c>
      <c r="C137" s="350"/>
      <c r="D137" s="343">
        <v>286.73</v>
      </c>
      <c r="E137" s="92"/>
    </row>
    <row r="138" spans="1:5" x14ac:dyDescent="0.25">
      <c r="A138" s="353">
        <v>4227</v>
      </c>
      <c r="B138" s="342" t="s">
        <v>216</v>
      </c>
      <c r="C138" s="350"/>
      <c r="D138" s="343">
        <v>2918.93</v>
      </c>
      <c r="E138" s="92"/>
    </row>
    <row r="139" spans="1:5" s="341" customFormat="1" ht="30" x14ac:dyDescent="0.25">
      <c r="A139" s="370">
        <v>94</v>
      </c>
      <c r="B139" s="338" t="s">
        <v>233</v>
      </c>
      <c r="C139" s="351">
        <v>1100</v>
      </c>
      <c r="D139" s="339">
        <v>44583.9</v>
      </c>
      <c r="E139" s="371"/>
    </row>
    <row r="140" spans="1:5" s="341" customFormat="1" x14ac:dyDescent="0.25">
      <c r="A140" s="370">
        <v>3</v>
      </c>
      <c r="B140" s="338" t="s">
        <v>74</v>
      </c>
      <c r="C140" s="351">
        <v>1100</v>
      </c>
      <c r="D140" s="339">
        <v>44583.9</v>
      </c>
      <c r="E140" s="371"/>
    </row>
    <row r="141" spans="1:5" s="341" customFormat="1" x14ac:dyDescent="0.25">
      <c r="A141" s="370">
        <v>32</v>
      </c>
      <c r="B141" s="338" t="s">
        <v>83</v>
      </c>
      <c r="C141" s="351">
        <v>1100</v>
      </c>
      <c r="D141" s="339">
        <v>44583.9</v>
      </c>
      <c r="E141" s="371"/>
    </row>
    <row r="142" spans="1:5" s="341" customFormat="1" x14ac:dyDescent="0.25">
      <c r="A142" s="370">
        <v>323</v>
      </c>
      <c r="B142" s="338" t="s">
        <v>95</v>
      </c>
      <c r="C142" s="351">
        <v>1100</v>
      </c>
      <c r="D142" s="339">
        <v>44583.9</v>
      </c>
      <c r="E142" s="371"/>
    </row>
    <row r="143" spans="1:5" x14ac:dyDescent="0.25">
      <c r="A143" s="353">
        <v>3237</v>
      </c>
      <c r="B143" s="342" t="s">
        <v>102</v>
      </c>
      <c r="C143" s="350">
        <v>1100</v>
      </c>
      <c r="D143" s="343">
        <v>44583.9</v>
      </c>
      <c r="E143" s="92"/>
    </row>
    <row r="144" spans="1:5" x14ac:dyDescent="0.25">
      <c r="A144" s="121">
        <v>53</v>
      </c>
      <c r="B144" s="121" t="s">
        <v>231</v>
      </c>
      <c r="C144" s="100">
        <f>C145</f>
        <v>14350</v>
      </c>
      <c r="D144" s="100">
        <f t="shared" ref="D144" si="8">SUM(D145)</f>
        <v>12100</v>
      </c>
      <c r="E144" s="100">
        <f t="shared" ref="E144:E154" si="9">(D144/C144)*100</f>
        <v>84.320557491289193</v>
      </c>
    </row>
    <row r="145" spans="1:5" x14ac:dyDescent="0.25">
      <c r="A145" s="122">
        <v>3</v>
      </c>
      <c r="B145" s="109" t="s">
        <v>74</v>
      </c>
      <c r="C145" s="348">
        <v>14350</v>
      </c>
      <c r="D145" s="104">
        <f>SUM(D146)</f>
        <v>12100</v>
      </c>
      <c r="E145" s="104">
        <f t="shared" si="9"/>
        <v>84.320557491289193</v>
      </c>
    </row>
    <row r="146" spans="1:5" x14ac:dyDescent="0.25">
      <c r="A146" s="105">
        <v>32</v>
      </c>
      <c r="B146" s="106" t="s">
        <v>83</v>
      </c>
      <c r="C146" s="347">
        <v>14350</v>
      </c>
      <c r="D146" s="92">
        <f>SUM(D147,D149,D152,D157,D159)</f>
        <v>12100</v>
      </c>
      <c r="E146" s="104">
        <f t="shared" si="9"/>
        <v>84.320557491289193</v>
      </c>
    </row>
    <row r="147" spans="1:5" ht="30" x14ac:dyDescent="0.25">
      <c r="A147" s="108">
        <v>321</v>
      </c>
      <c r="B147" s="109" t="s">
        <v>84</v>
      </c>
      <c r="C147" s="348">
        <v>5000</v>
      </c>
      <c r="D147" s="123">
        <f>SUM(D148)</f>
        <v>3948.73</v>
      </c>
      <c r="E147" s="104">
        <f t="shared" si="9"/>
        <v>78.974600000000009</v>
      </c>
    </row>
    <row r="148" spans="1:5" x14ac:dyDescent="0.25">
      <c r="A148" s="111" t="s">
        <v>85</v>
      </c>
      <c r="B148" s="112" t="s">
        <v>86</v>
      </c>
      <c r="C148" s="349">
        <v>5000</v>
      </c>
      <c r="D148" s="124">
        <v>3948.73</v>
      </c>
      <c r="E148" s="104">
        <f t="shared" si="9"/>
        <v>78.974600000000009</v>
      </c>
    </row>
    <row r="149" spans="1:5" x14ac:dyDescent="0.25">
      <c r="A149" s="108">
        <v>322</v>
      </c>
      <c r="B149" s="109" t="s">
        <v>90</v>
      </c>
      <c r="C149" s="348">
        <v>9350</v>
      </c>
      <c r="D149" s="104">
        <f>SUM(D150,D151)</f>
        <v>0</v>
      </c>
      <c r="E149" s="104"/>
    </row>
    <row r="150" spans="1:5" ht="30" x14ac:dyDescent="0.25">
      <c r="A150" s="111">
        <v>3221</v>
      </c>
      <c r="B150" s="112" t="s">
        <v>91</v>
      </c>
      <c r="C150" s="350">
        <v>9350</v>
      </c>
      <c r="D150" s="113"/>
      <c r="E150" s="104"/>
    </row>
    <row r="151" spans="1:5" ht="30" x14ac:dyDescent="0.25">
      <c r="A151" s="111">
        <v>3224</v>
      </c>
      <c r="B151" s="112" t="s">
        <v>93</v>
      </c>
      <c r="C151" s="349"/>
      <c r="D151" s="113"/>
      <c r="E151" s="104"/>
    </row>
    <row r="152" spans="1:5" x14ac:dyDescent="0.25">
      <c r="A152" s="108">
        <v>323</v>
      </c>
      <c r="B152" s="109" t="s">
        <v>95</v>
      </c>
      <c r="C152" s="351"/>
      <c r="D152" s="104">
        <f>SUM(D153:D156)</f>
        <v>8151.27</v>
      </c>
      <c r="E152" s="104"/>
    </row>
    <row r="153" spans="1:5" ht="30" x14ac:dyDescent="0.25">
      <c r="A153" s="111">
        <v>3231</v>
      </c>
      <c r="B153" s="112" t="s">
        <v>148</v>
      </c>
      <c r="C153" s="349"/>
      <c r="D153" s="113"/>
      <c r="E153" s="104"/>
    </row>
    <row r="154" spans="1:5" x14ac:dyDescent="0.25">
      <c r="A154" s="111">
        <v>3237</v>
      </c>
      <c r="B154" s="112" t="s">
        <v>102</v>
      </c>
      <c r="C154" s="349"/>
      <c r="D154" s="113">
        <v>8151.27</v>
      </c>
      <c r="E154" s="104"/>
    </row>
    <row r="155" spans="1:5" x14ac:dyDescent="0.25">
      <c r="A155" s="111">
        <v>3238</v>
      </c>
      <c r="B155" s="112" t="s">
        <v>103</v>
      </c>
      <c r="C155" s="349"/>
      <c r="D155" s="113"/>
      <c r="E155" s="104"/>
    </row>
    <row r="156" spans="1:5" x14ac:dyDescent="0.25">
      <c r="A156" s="111">
        <v>3239</v>
      </c>
      <c r="B156" s="112" t="s">
        <v>104</v>
      </c>
      <c r="C156" s="349"/>
      <c r="D156" s="113"/>
      <c r="E156" s="104"/>
    </row>
    <row r="157" spans="1:5" ht="30" x14ac:dyDescent="0.25">
      <c r="A157" s="108">
        <v>324</v>
      </c>
      <c r="B157" s="109" t="s">
        <v>105</v>
      </c>
      <c r="C157" s="348"/>
      <c r="D157" s="104">
        <f>SUM(D158)</f>
        <v>0</v>
      </c>
      <c r="E157" s="104"/>
    </row>
    <row r="158" spans="1:5" ht="30" x14ac:dyDescent="0.25">
      <c r="A158" s="111">
        <v>3241</v>
      </c>
      <c r="B158" s="112" t="s">
        <v>105</v>
      </c>
      <c r="C158" s="348"/>
      <c r="D158" s="113"/>
      <c r="E158" s="104"/>
    </row>
    <row r="159" spans="1:5" ht="30" x14ac:dyDescent="0.25">
      <c r="A159" s="108">
        <v>329</v>
      </c>
      <c r="B159" s="109" t="s">
        <v>106</v>
      </c>
      <c r="C159" s="348"/>
      <c r="D159" s="104"/>
      <c r="E159" s="104"/>
    </row>
    <row r="160" spans="1:5" x14ac:dyDescent="0.25">
      <c r="A160" s="111">
        <v>3292</v>
      </c>
      <c r="B160" s="112" t="s">
        <v>110</v>
      </c>
      <c r="C160" s="348"/>
      <c r="D160" s="113"/>
      <c r="E160" s="104"/>
    </row>
    <row r="161" spans="1:5" x14ac:dyDescent="0.25">
      <c r="A161" s="111">
        <v>3293</v>
      </c>
      <c r="B161" s="112" t="s">
        <v>108</v>
      </c>
      <c r="C161" s="348"/>
      <c r="D161" s="104"/>
      <c r="E161" s="104"/>
    </row>
    <row r="162" spans="1:5" ht="30" x14ac:dyDescent="0.25">
      <c r="A162" s="111">
        <v>3299</v>
      </c>
      <c r="B162" s="112" t="s">
        <v>106</v>
      </c>
      <c r="C162" s="349"/>
      <c r="D162" s="113"/>
      <c r="E162" s="104"/>
    </row>
    <row r="163" spans="1:5" x14ac:dyDescent="0.25">
      <c r="A163" s="121">
        <v>54</v>
      </c>
      <c r="B163" s="121" t="s">
        <v>232</v>
      </c>
      <c r="C163" s="100">
        <f>C164</f>
        <v>45000</v>
      </c>
      <c r="D163" s="100">
        <f t="shared" ref="D163" si="10">SUM(D164)</f>
        <v>40000</v>
      </c>
      <c r="E163" s="100">
        <f t="shared" ref="E163:E169" si="11">(D163/C163)*100</f>
        <v>88.888888888888886</v>
      </c>
    </row>
    <row r="164" spans="1:5" x14ac:dyDescent="0.25">
      <c r="A164" s="122">
        <v>3</v>
      </c>
      <c r="B164" s="109" t="s">
        <v>74</v>
      </c>
      <c r="C164" s="348">
        <v>45000</v>
      </c>
      <c r="D164" s="104">
        <f>D165</f>
        <v>40000</v>
      </c>
      <c r="E164" s="359">
        <f t="shared" si="11"/>
        <v>88.888888888888886</v>
      </c>
    </row>
    <row r="165" spans="1:5" x14ac:dyDescent="0.25">
      <c r="A165" s="105">
        <v>32</v>
      </c>
      <c r="B165" s="106" t="s">
        <v>83</v>
      </c>
      <c r="C165" s="348">
        <v>45000</v>
      </c>
      <c r="D165" s="104">
        <f>D166+D168</f>
        <v>40000</v>
      </c>
      <c r="E165" s="359">
        <f t="shared" si="11"/>
        <v>88.888888888888886</v>
      </c>
    </row>
    <row r="166" spans="1:5" ht="30" x14ac:dyDescent="0.25">
      <c r="A166" s="105">
        <v>322</v>
      </c>
      <c r="B166" s="106" t="s">
        <v>90</v>
      </c>
      <c r="C166" s="348">
        <v>11000</v>
      </c>
      <c r="D166" s="104">
        <v>1938.74</v>
      </c>
      <c r="E166" s="359"/>
    </row>
    <row r="167" spans="1:5" x14ac:dyDescent="0.25">
      <c r="A167" s="419">
        <v>3221</v>
      </c>
      <c r="B167" s="420" t="s">
        <v>256</v>
      </c>
      <c r="C167" s="350">
        <v>11000</v>
      </c>
      <c r="D167" s="343">
        <v>1938.74</v>
      </c>
      <c r="E167" s="360"/>
    </row>
    <row r="168" spans="1:5" x14ac:dyDescent="0.25">
      <c r="A168" s="108">
        <v>323</v>
      </c>
      <c r="B168" s="109" t="s">
        <v>95</v>
      </c>
      <c r="C168" s="348">
        <v>34000</v>
      </c>
      <c r="D168" s="104">
        <v>38061.26</v>
      </c>
      <c r="E168" s="359">
        <f t="shared" si="11"/>
        <v>111.94488235294118</v>
      </c>
    </row>
    <row r="169" spans="1:5" x14ac:dyDescent="0.25">
      <c r="A169" s="111">
        <v>3237</v>
      </c>
      <c r="B169" s="112" t="s">
        <v>102</v>
      </c>
      <c r="C169" s="349">
        <v>34000</v>
      </c>
      <c r="D169" s="113">
        <v>38061.26</v>
      </c>
      <c r="E169" s="360">
        <f t="shared" si="11"/>
        <v>111.94488235294118</v>
      </c>
    </row>
    <row r="170" spans="1:5" ht="30" x14ac:dyDescent="0.25">
      <c r="A170" s="125" t="s">
        <v>155</v>
      </c>
      <c r="B170" s="126" t="s">
        <v>156</v>
      </c>
      <c r="C170" s="127">
        <v>7900</v>
      </c>
      <c r="D170" s="128">
        <f t="shared" ref="C170:D172" si="12">D171</f>
        <v>6209.63</v>
      </c>
      <c r="E170" s="129">
        <f>D170/C170*100</f>
        <v>78.602911392405062</v>
      </c>
    </row>
    <row r="171" spans="1:5" ht="30" x14ac:dyDescent="0.25">
      <c r="A171" s="130" t="s">
        <v>157</v>
      </c>
      <c r="B171" s="131" t="s">
        <v>158</v>
      </c>
      <c r="C171" s="132">
        <f t="shared" si="12"/>
        <v>7900</v>
      </c>
      <c r="D171" s="133">
        <f t="shared" si="12"/>
        <v>6209.63</v>
      </c>
      <c r="E171" s="134">
        <f>(D171/C171)*100</f>
        <v>78.602911392405062</v>
      </c>
    </row>
    <row r="172" spans="1:5" x14ac:dyDescent="0.25">
      <c r="A172" s="135">
        <v>11</v>
      </c>
      <c r="B172" s="136" t="s">
        <v>62</v>
      </c>
      <c r="C172" s="137">
        <f t="shared" si="12"/>
        <v>7900</v>
      </c>
      <c r="D172" s="138">
        <f t="shared" si="12"/>
        <v>6209.63</v>
      </c>
      <c r="E172" s="139">
        <f>(D172/C172)*100</f>
        <v>78.602911392405062</v>
      </c>
    </row>
    <row r="173" spans="1:5" x14ac:dyDescent="0.25">
      <c r="A173" s="102">
        <v>3</v>
      </c>
      <c r="B173" s="103" t="s">
        <v>74</v>
      </c>
      <c r="C173" s="346">
        <f t="shared" ref="C173:D173" si="13">SUM(C174)</f>
        <v>7900</v>
      </c>
      <c r="D173" s="15">
        <f t="shared" si="13"/>
        <v>6209.63</v>
      </c>
      <c r="E173" s="140">
        <f t="shared" ref="E173:E176" si="14">(D173/C173)*100</f>
        <v>78.602911392405062</v>
      </c>
    </row>
    <row r="174" spans="1:5" x14ac:dyDescent="0.25">
      <c r="A174" s="114">
        <v>32</v>
      </c>
      <c r="B174" s="115" t="s">
        <v>83</v>
      </c>
      <c r="C174" s="356">
        <v>7900</v>
      </c>
      <c r="D174" s="116">
        <f>SUM(D175)</f>
        <v>6209.63</v>
      </c>
      <c r="E174" s="140">
        <f t="shared" si="14"/>
        <v>78.602911392405062</v>
      </c>
    </row>
    <row r="175" spans="1:5" ht="30" x14ac:dyDescent="0.25">
      <c r="A175" s="117">
        <v>329</v>
      </c>
      <c r="B175" s="103" t="s">
        <v>106</v>
      </c>
      <c r="C175" s="346">
        <v>7900</v>
      </c>
      <c r="D175" s="15">
        <f>SUM(D176)</f>
        <v>6209.63</v>
      </c>
      <c r="E175" s="140">
        <f t="shared" si="14"/>
        <v>78.602911392405062</v>
      </c>
    </row>
    <row r="176" spans="1:5" ht="30" x14ac:dyDescent="0.25">
      <c r="A176" s="118">
        <v>3291</v>
      </c>
      <c r="B176" s="119" t="s">
        <v>107</v>
      </c>
      <c r="C176" s="344">
        <v>7900</v>
      </c>
      <c r="D176" s="16">
        <v>6209.63</v>
      </c>
      <c r="E176" s="140">
        <f t="shared" si="14"/>
        <v>78.602911392405062</v>
      </c>
    </row>
    <row r="177" spans="1:5" ht="30" x14ac:dyDescent="0.25">
      <c r="A177" s="125" t="s">
        <v>159</v>
      </c>
      <c r="B177" s="126" t="s">
        <v>160</v>
      </c>
      <c r="C177" s="127">
        <f>C178</f>
        <v>0</v>
      </c>
      <c r="D177" s="128">
        <v>2854</v>
      </c>
      <c r="E177" s="129"/>
    </row>
    <row r="178" spans="1:5" ht="30" x14ac:dyDescent="0.25">
      <c r="A178" s="130" t="s">
        <v>161</v>
      </c>
      <c r="B178" s="131" t="s">
        <v>162</v>
      </c>
      <c r="C178" s="132"/>
      <c r="D178" s="133">
        <v>2854</v>
      </c>
      <c r="E178" s="134"/>
    </row>
    <row r="179" spans="1:5" x14ac:dyDescent="0.25">
      <c r="A179" s="135">
        <v>11</v>
      </c>
      <c r="B179" s="136" t="s">
        <v>62</v>
      </c>
      <c r="C179" s="137">
        <f t="shared" ref="C179:D179" si="15">C180</f>
        <v>0</v>
      </c>
      <c r="D179" s="138">
        <f t="shared" si="15"/>
        <v>2854</v>
      </c>
      <c r="E179" s="139"/>
    </row>
    <row r="180" spans="1:5" x14ac:dyDescent="0.25">
      <c r="A180" s="102">
        <v>3</v>
      </c>
      <c r="B180" s="103" t="s">
        <v>74</v>
      </c>
      <c r="C180" s="346">
        <f t="shared" ref="C180" si="16">SUM(C181)</f>
        <v>0</v>
      </c>
      <c r="D180" s="15">
        <v>2854</v>
      </c>
      <c r="E180" s="140"/>
    </row>
    <row r="181" spans="1:5" x14ac:dyDescent="0.25">
      <c r="A181" s="114">
        <v>32</v>
      </c>
      <c r="B181" s="115" t="s">
        <v>83</v>
      </c>
      <c r="C181" s="356"/>
      <c r="D181" s="116">
        <v>2854</v>
      </c>
      <c r="E181" s="140"/>
    </row>
    <row r="182" spans="1:5" x14ac:dyDescent="0.25">
      <c r="A182" s="117">
        <v>323</v>
      </c>
      <c r="B182" s="103" t="s">
        <v>95</v>
      </c>
      <c r="C182" s="346"/>
      <c r="D182" s="15">
        <v>2854</v>
      </c>
      <c r="E182" s="140"/>
    </row>
    <row r="183" spans="1:5" x14ac:dyDescent="0.25">
      <c r="A183" s="118">
        <v>3239</v>
      </c>
      <c r="B183" s="119" t="s">
        <v>104</v>
      </c>
      <c r="C183" s="344"/>
      <c r="D183" s="16">
        <v>2854</v>
      </c>
      <c r="E183" s="140"/>
    </row>
  </sheetData>
  <mergeCells count="3">
    <mergeCell ref="A1:E1"/>
    <mergeCell ref="A2:E2"/>
    <mergeCell ref="A5:B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C7762-591C-4A72-9E43-9776062A0904}">
  <dimension ref="A1:I27"/>
  <sheetViews>
    <sheetView workbookViewId="0">
      <selection activeCell="E22" sqref="E22"/>
    </sheetView>
  </sheetViews>
  <sheetFormatPr defaultRowHeight="15" x14ac:dyDescent="0.25"/>
  <cols>
    <col min="1" max="1" width="8.140625" customWidth="1"/>
    <col min="2" max="2" width="38.140625" customWidth="1"/>
    <col min="3" max="3" width="14.140625" customWidth="1"/>
    <col min="4" max="4" width="16" customWidth="1"/>
    <col min="5" max="5" width="9.28515625" customWidth="1"/>
  </cols>
  <sheetData>
    <row r="1" spans="1:5" x14ac:dyDescent="0.25">
      <c r="B1" s="471" t="s">
        <v>163</v>
      </c>
      <c r="C1" s="471"/>
      <c r="D1" s="471"/>
    </row>
    <row r="2" spans="1:5" x14ac:dyDescent="0.25">
      <c r="A2" s="471" t="s">
        <v>164</v>
      </c>
      <c r="B2" s="471"/>
      <c r="C2" s="471"/>
      <c r="D2" s="471"/>
      <c r="E2" s="471"/>
    </row>
    <row r="3" spans="1:5" ht="15.75" thickBot="1" x14ac:dyDescent="0.3">
      <c r="C3" s="145"/>
      <c r="D3" s="145"/>
    </row>
    <row r="4" spans="1:5" ht="45.75" thickBot="1" x14ac:dyDescent="0.3">
      <c r="A4" s="146" t="s">
        <v>165</v>
      </c>
      <c r="B4" s="169" t="s">
        <v>166</v>
      </c>
      <c r="C4" s="171" t="s">
        <v>2</v>
      </c>
      <c r="D4" s="172" t="s">
        <v>257</v>
      </c>
      <c r="E4" s="157" t="s">
        <v>21</v>
      </c>
    </row>
    <row r="5" spans="1:5" ht="30" x14ac:dyDescent="0.25">
      <c r="A5" s="147"/>
      <c r="B5" s="168">
        <v>1</v>
      </c>
      <c r="C5" s="170">
        <v>3</v>
      </c>
      <c r="D5" s="170">
        <v>4</v>
      </c>
      <c r="E5" s="158" t="s">
        <v>167</v>
      </c>
    </row>
    <row r="6" spans="1:5" x14ac:dyDescent="0.25">
      <c r="A6" s="148">
        <v>1</v>
      </c>
      <c r="B6" s="149" t="s">
        <v>62</v>
      </c>
      <c r="C6" s="159"/>
      <c r="D6" s="159"/>
      <c r="E6" s="160"/>
    </row>
    <row r="7" spans="1:5" x14ac:dyDescent="0.25">
      <c r="A7" s="150"/>
      <c r="B7" s="1" t="s">
        <v>168</v>
      </c>
      <c r="C7" s="161">
        <v>659000</v>
      </c>
      <c r="D7" s="367">
        <v>663143.37</v>
      </c>
      <c r="E7" s="162">
        <f>D7/C7*100</f>
        <v>100.62873596358118</v>
      </c>
    </row>
    <row r="8" spans="1:5" x14ac:dyDescent="0.25">
      <c r="A8" s="150"/>
      <c r="B8" s="1" t="s">
        <v>169</v>
      </c>
      <c r="C8" s="161">
        <v>659000</v>
      </c>
      <c r="D8" s="368">
        <v>667384.32999999996</v>
      </c>
      <c r="E8" s="162">
        <f t="shared" ref="E8:E24" si="0">D8/C8*100</f>
        <v>101.27228072837633</v>
      </c>
    </row>
    <row r="9" spans="1:5" x14ac:dyDescent="0.25">
      <c r="A9" s="148">
        <v>91</v>
      </c>
      <c r="B9" s="151" t="s">
        <v>170</v>
      </c>
      <c r="C9" s="159"/>
      <c r="D9" s="159"/>
      <c r="E9" s="160"/>
    </row>
    <row r="10" spans="1:5" x14ac:dyDescent="0.25">
      <c r="A10" s="148">
        <v>3</v>
      </c>
      <c r="B10" s="149" t="s">
        <v>146</v>
      </c>
      <c r="C10" s="159"/>
      <c r="D10" s="159"/>
      <c r="E10" s="160"/>
    </row>
    <row r="11" spans="1:5" x14ac:dyDescent="0.25">
      <c r="A11" s="150"/>
      <c r="B11" s="1" t="s">
        <v>171</v>
      </c>
      <c r="C11" s="161">
        <v>16310</v>
      </c>
      <c r="D11" s="159">
        <v>42039.19</v>
      </c>
      <c r="E11" s="163">
        <f>D11/C11*100</f>
        <v>257.75101164929492</v>
      </c>
    </row>
    <row r="12" spans="1:5" x14ac:dyDescent="0.25">
      <c r="A12" s="150"/>
      <c r="B12" s="1" t="s">
        <v>169</v>
      </c>
      <c r="C12" s="161">
        <v>16310</v>
      </c>
      <c r="D12" s="159">
        <v>42039.19</v>
      </c>
      <c r="E12" s="163">
        <f>D12/C12*100</f>
        <v>257.75101164929492</v>
      </c>
    </row>
    <row r="13" spans="1:5" x14ac:dyDescent="0.25">
      <c r="A13" s="148">
        <v>93</v>
      </c>
      <c r="B13" s="151" t="s">
        <v>172</v>
      </c>
      <c r="C13" s="159"/>
      <c r="D13" s="159"/>
      <c r="E13" s="160"/>
    </row>
    <row r="14" spans="1:5" x14ac:dyDescent="0.25">
      <c r="A14" s="148">
        <v>4</v>
      </c>
      <c r="B14" s="149" t="s">
        <v>151</v>
      </c>
      <c r="C14" s="159"/>
      <c r="D14" s="159"/>
      <c r="E14" s="160"/>
    </row>
    <row r="15" spans="1:5" x14ac:dyDescent="0.25">
      <c r="A15" s="150"/>
      <c r="B15" s="1" t="s">
        <v>168</v>
      </c>
      <c r="C15" s="159">
        <v>148900</v>
      </c>
      <c r="D15" s="367">
        <v>218926.55</v>
      </c>
      <c r="E15" s="163">
        <f t="shared" si="0"/>
        <v>147.02924781732705</v>
      </c>
    </row>
    <row r="16" spans="1:5" x14ac:dyDescent="0.25">
      <c r="A16" s="150"/>
      <c r="B16" s="1" t="s">
        <v>169</v>
      </c>
      <c r="C16" s="159">
        <v>150000</v>
      </c>
      <c r="D16" s="367">
        <v>259269.49</v>
      </c>
      <c r="E16" s="162">
        <f t="shared" si="0"/>
        <v>172.84632666666667</v>
      </c>
    </row>
    <row r="17" spans="1:9" x14ac:dyDescent="0.25">
      <c r="A17" s="148">
        <v>94</v>
      </c>
      <c r="B17" s="151" t="s">
        <v>172</v>
      </c>
      <c r="C17" s="164">
        <v>1100</v>
      </c>
      <c r="D17" s="173">
        <v>44583.9</v>
      </c>
      <c r="E17" s="162">
        <f t="shared" si="0"/>
        <v>4053.0818181818186</v>
      </c>
    </row>
    <row r="18" spans="1:9" x14ac:dyDescent="0.25">
      <c r="A18" s="148">
        <v>5</v>
      </c>
      <c r="B18" s="149" t="s">
        <v>173</v>
      </c>
      <c r="C18" s="159"/>
      <c r="D18" s="159"/>
      <c r="E18" s="160"/>
    </row>
    <row r="19" spans="1:9" x14ac:dyDescent="0.25">
      <c r="A19" s="150"/>
      <c r="B19" s="1" t="s">
        <v>168</v>
      </c>
      <c r="C19" s="159">
        <v>59350</v>
      </c>
      <c r="D19" s="159">
        <v>52100</v>
      </c>
      <c r="E19" s="163">
        <f t="shared" si="0"/>
        <v>87.784330244313395</v>
      </c>
    </row>
    <row r="20" spans="1:9" x14ac:dyDescent="0.25">
      <c r="A20" s="150"/>
      <c r="B20" s="1" t="s">
        <v>169</v>
      </c>
      <c r="C20" s="159">
        <v>59350</v>
      </c>
      <c r="D20" s="159">
        <v>52100</v>
      </c>
      <c r="E20" s="162">
        <f t="shared" si="0"/>
        <v>87.784330244313395</v>
      </c>
    </row>
    <row r="21" spans="1:9" x14ac:dyDescent="0.25">
      <c r="A21" s="148">
        <v>95</v>
      </c>
      <c r="B21" s="151" t="s">
        <v>172</v>
      </c>
      <c r="C21" s="159"/>
      <c r="D21" s="159"/>
      <c r="E21" s="162"/>
    </row>
    <row r="22" spans="1:9" x14ac:dyDescent="0.25">
      <c r="A22" s="148">
        <v>6</v>
      </c>
      <c r="B22" s="151" t="s">
        <v>174</v>
      </c>
      <c r="C22" s="159"/>
      <c r="D22" s="159"/>
      <c r="E22" s="162"/>
    </row>
    <row r="23" spans="1:9" x14ac:dyDescent="0.25">
      <c r="A23" s="148"/>
      <c r="B23" s="151" t="s">
        <v>168</v>
      </c>
      <c r="C23" s="159">
        <v>2600</v>
      </c>
      <c r="D23" s="159">
        <v>5000</v>
      </c>
      <c r="E23" s="162">
        <f t="shared" si="0"/>
        <v>192.30769230769232</v>
      </c>
    </row>
    <row r="24" spans="1:9" x14ac:dyDescent="0.25">
      <c r="A24" s="150"/>
      <c r="B24" s="1" t="s">
        <v>169</v>
      </c>
      <c r="C24" s="159">
        <v>2600</v>
      </c>
      <c r="D24" s="159">
        <v>5000</v>
      </c>
      <c r="E24" s="162">
        <f t="shared" si="0"/>
        <v>192.30769230769232</v>
      </c>
    </row>
    <row r="25" spans="1:9" x14ac:dyDescent="0.25">
      <c r="A25" s="150"/>
      <c r="B25" s="152" t="s">
        <v>63</v>
      </c>
      <c r="C25" s="165">
        <v>886160</v>
      </c>
      <c r="D25" s="165">
        <v>981209.11</v>
      </c>
      <c r="E25" s="166">
        <f>D25/C25*100</f>
        <v>110.72595355240588</v>
      </c>
      <c r="I25" s="156"/>
    </row>
    <row r="26" spans="1:9" x14ac:dyDescent="0.25">
      <c r="A26" s="150"/>
      <c r="B26" s="152" t="s">
        <v>175</v>
      </c>
      <c r="C26" s="165">
        <v>887260</v>
      </c>
      <c r="D26" s="165">
        <v>1025793.01</v>
      </c>
      <c r="E26" s="167">
        <f>D26/C26*100</f>
        <v>115.61357550210762</v>
      </c>
    </row>
    <row r="27" spans="1:9" ht="30.75" thickBot="1" x14ac:dyDescent="0.3">
      <c r="A27" s="153"/>
      <c r="B27" s="154" t="s">
        <v>176</v>
      </c>
      <c r="C27" s="155">
        <f>SUM(C13,C17)</f>
        <v>1100</v>
      </c>
      <c r="D27" s="155">
        <v>44583.9</v>
      </c>
      <c r="E27" s="167">
        <f>D27/C27*100</f>
        <v>4053.0818181818186</v>
      </c>
    </row>
  </sheetData>
  <protectedRanges>
    <protectedRange algorithmName="SHA-512" hashValue="R8frfBQ/MhInQYm+jLEgMwgPwCkrGPIUaxyIFLRSCn/+fIsUU6bmJDax/r7gTh2PEAEvgODYwg0rRRjqSM/oww==" saltValue="tbZzHO5lCNHCDH5y3XGZag==" spinCount="100000" sqref="D8" name="Range1_10_1"/>
  </protectedRanges>
  <mergeCells count="2">
    <mergeCell ref="B1:D1"/>
    <mergeCell ref="A2:E2"/>
  </mergeCells>
  <conditionalFormatting sqref="D8">
    <cfRule type="cellIs" dxfId="0" priority="1" operator="lessThan">
      <formula>-0.001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RAČUN PRIHODA I RASHODA</vt:lpstr>
      <vt:lpstr>Rashodi-funkcijska</vt:lpstr>
      <vt:lpstr>POSEBNI DIO</vt:lpstr>
      <vt:lpstr>KONTROLNA TABLICA</vt:lpstr>
    </vt:vector>
  </TitlesOfParts>
  <Company>RECRO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racunovodstvo@gkm.hr</dc:creator>
  <cp:lastModifiedBy>racunovodstvo@gkm.hr</cp:lastModifiedBy>
  <cp:lastPrinted>2025-03-25T09:18:43Z</cp:lastPrinted>
  <dcterms:created xsi:type="dcterms:W3CDTF">2024-03-26T09:52:11Z</dcterms:created>
  <dcterms:modified xsi:type="dcterms:W3CDTF">2025-03-25T09:37:58Z</dcterms:modified>
</cp:coreProperties>
</file>